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yan\Desktop\"/>
    </mc:Choice>
  </mc:AlternateContent>
  <xr:revisionPtr revIDLastSave="0" documentId="8_{4C49A9D2-21F7-4B84-9A29-86D2C4D31B26}" xr6:coauthVersionLast="47" xr6:coauthVersionMax="47" xr10:uidLastSave="{00000000-0000-0000-0000-000000000000}"/>
  <bookViews>
    <workbookView xWindow="28680" yWindow="-120" windowWidth="29040" windowHeight="16440" xr2:uid="{BAC8899B-8DB3-4CE2-A292-EC79337FB28D}"/>
  </bookViews>
  <sheets>
    <sheet name="Feuil1" sheetId="2" r:id="rId1"/>
  </sheets>
  <definedNames>
    <definedName name="Print_Area" localSheetId="0">Feuil1!#REF!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4" i="2" l="1"/>
  <c r="W94" i="2" s="1"/>
  <c r="X94" i="2" s="1"/>
  <c r="V101" i="2" s="1"/>
  <c r="U94" i="2"/>
  <c r="Q94" i="2"/>
  <c r="R94" i="2" s="1"/>
  <c r="S94" i="2" s="1"/>
  <c r="P94" i="2"/>
  <c r="L94" i="2"/>
  <c r="K94" i="2"/>
  <c r="G94" i="2"/>
  <c r="F94" i="2"/>
  <c r="B94" i="2"/>
  <c r="A94" i="2"/>
  <c r="V79" i="2"/>
  <c r="W79" i="2" s="1"/>
  <c r="X79" i="2" s="1"/>
  <c r="U79" i="2"/>
  <c r="V82" i="2" s="1"/>
  <c r="Q79" i="2"/>
  <c r="R79" i="2" s="1"/>
  <c r="S79" i="2" s="1"/>
  <c r="P79" i="2"/>
  <c r="Q82" i="2" s="1"/>
  <c r="L79" i="2"/>
  <c r="K79" i="2"/>
  <c r="G79" i="2"/>
  <c r="F79" i="2"/>
  <c r="B79" i="2"/>
  <c r="A79" i="2"/>
  <c r="V64" i="2"/>
  <c r="W64" i="2" s="1"/>
  <c r="X64" i="2" s="1"/>
  <c r="U64" i="2"/>
  <c r="Q64" i="2"/>
  <c r="R64" i="2" s="1"/>
  <c r="S64" i="2" s="1"/>
  <c r="P64" i="2"/>
  <c r="Q67" i="2" s="1"/>
  <c r="L64" i="2"/>
  <c r="K64" i="2"/>
  <c r="G64" i="2"/>
  <c r="F64" i="2"/>
  <c r="B64" i="2"/>
  <c r="A64" i="2"/>
  <c r="B67" i="2" s="1"/>
  <c r="V42" i="2"/>
  <c r="W42" i="2" s="1"/>
  <c r="X42" i="2" s="1"/>
  <c r="U42" i="2"/>
  <c r="Q42" i="2"/>
  <c r="P42" i="2"/>
  <c r="L42" i="2"/>
  <c r="K42" i="2"/>
  <c r="G42" i="2"/>
  <c r="F42" i="2"/>
  <c r="B42" i="2"/>
  <c r="A42" i="2"/>
  <c r="V27" i="2"/>
  <c r="U27" i="2"/>
  <c r="Q27" i="2"/>
  <c r="P27" i="2"/>
  <c r="L27" i="2"/>
  <c r="K27" i="2"/>
  <c r="G27" i="2"/>
  <c r="F27" i="2"/>
  <c r="B27" i="2"/>
  <c r="A27" i="2"/>
  <c r="V12" i="2"/>
  <c r="U12" i="2"/>
  <c r="Q12" i="2"/>
  <c r="P12" i="2"/>
  <c r="L12" i="2"/>
  <c r="M12" i="2" s="1"/>
  <c r="N12" i="2" s="1"/>
  <c r="K12" i="2"/>
  <c r="G12" i="2"/>
  <c r="F12" i="2"/>
  <c r="B12" i="2"/>
  <c r="A12" i="2"/>
  <c r="V91" i="2"/>
  <c r="W91" i="2" s="1"/>
  <c r="X91" i="2" s="1"/>
  <c r="U91" i="2"/>
  <c r="W97" i="2" s="1"/>
  <c r="W98" i="2" s="1"/>
  <c r="W99" i="2" s="1"/>
  <c r="W100" i="2" s="1"/>
  <c r="W101" i="2" s="1"/>
  <c r="W102" i="2" s="1"/>
  <c r="W103" i="2" s="1"/>
  <c r="V76" i="2"/>
  <c r="W76" i="2" s="1"/>
  <c r="X76" i="2" s="1"/>
  <c r="U76" i="2"/>
  <c r="W82" i="2" s="1"/>
  <c r="V61" i="2"/>
  <c r="U61" i="2"/>
  <c r="W67" i="2" s="1"/>
  <c r="Q91" i="2"/>
  <c r="R91" i="2" s="1"/>
  <c r="S91" i="2" s="1"/>
  <c r="P91" i="2"/>
  <c r="R97" i="2" s="1"/>
  <c r="Q76" i="2"/>
  <c r="R76" i="2" s="1"/>
  <c r="S76" i="2" s="1"/>
  <c r="P76" i="2"/>
  <c r="R82" i="2" s="1"/>
  <c r="Q61" i="2"/>
  <c r="P61" i="2"/>
  <c r="R67" i="2" s="1"/>
  <c r="L91" i="2"/>
  <c r="K91" i="2"/>
  <c r="M97" i="2" s="1"/>
  <c r="L76" i="2"/>
  <c r="K76" i="2"/>
  <c r="M82" i="2" s="1"/>
  <c r="L61" i="2"/>
  <c r="K61" i="2"/>
  <c r="M67" i="2" s="1"/>
  <c r="G91" i="2"/>
  <c r="F91" i="2"/>
  <c r="H97" i="2" s="1"/>
  <c r="G76" i="2"/>
  <c r="F76" i="2"/>
  <c r="H82" i="2" s="1"/>
  <c r="G61" i="2"/>
  <c r="F61" i="2"/>
  <c r="H67" i="2" s="1"/>
  <c r="B91" i="2"/>
  <c r="A91" i="2"/>
  <c r="C97" i="2" s="1"/>
  <c r="B76" i="2"/>
  <c r="A76" i="2"/>
  <c r="C82" i="2" s="1"/>
  <c r="B61" i="2"/>
  <c r="A61" i="2"/>
  <c r="C67" i="2" s="1"/>
  <c r="V39" i="2"/>
  <c r="U39" i="2"/>
  <c r="W39" i="2" s="1"/>
  <c r="X39" i="2" s="1"/>
  <c r="V30" i="2"/>
  <c r="V24" i="2"/>
  <c r="U24" i="2"/>
  <c r="W30" i="2" s="1"/>
  <c r="V15" i="2"/>
  <c r="W12" i="2"/>
  <c r="X12" i="2" s="1"/>
  <c r="V9" i="2"/>
  <c r="W9" i="2" s="1"/>
  <c r="X9" i="2" s="1"/>
  <c r="U9" i="2"/>
  <c r="W15" i="2" s="1"/>
  <c r="Q39" i="2"/>
  <c r="P39" i="2"/>
  <c r="R45" i="2" s="1"/>
  <c r="Q24" i="2"/>
  <c r="P24" i="2"/>
  <c r="R30" i="2" s="1"/>
  <c r="Q9" i="2"/>
  <c r="P9" i="2"/>
  <c r="R15" i="2" s="1"/>
  <c r="L39" i="2"/>
  <c r="M39" i="2" s="1"/>
  <c r="N39" i="2" s="1"/>
  <c r="K39" i="2"/>
  <c r="M45" i="2" s="1"/>
  <c r="L24" i="2"/>
  <c r="K24" i="2"/>
  <c r="M30" i="2" s="1"/>
  <c r="L9" i="2"/>
  <c r="K9" i="2"/>
  <c r="M15" i="2" s="1"/>
  <c r="G39" i="2"/>
  <c r="F39" i="2"/>
  <c r="H45" i="2" s="1"/>
  <c r="G24" i="2"/>
  <c r="F24" i="2"/>
  <c r="H30" i="2" s="1"/>
  <c r="G9" i="2"/>
  <c r="F9" i="2"/>
  <c r="H15" i="2" s="1"/>
  <c r="B39" i="2"/>
  <c r="A39" i="2"/>
  <c r="B24" i="2"/>
  <c r="A24" i="2"/>
  <c r="B9" i="2"/>
  <c r="A9" i="2"/>
  <c r="M79" i="2" l="1"/>
  <c r="N79" i="2" s="1"/>
  <c r="M76" i="2"/>
  <c r="N76" i="2" s="1"/>
  <c r="M83" i="2" s="1"/>
  <c r="M84" i="2" s="1"/>
  <c r="M85" i="2" s="1"/>
  <c r="M86" i="2" s="1"/>
  <c r="M87" i="2" s="1"/>
  <c r="M88" i="2" s="1"/>
  <c r="M64" i="2"/>
  <c r="N64" i="2" s="1"/>
  <c r="L72" i="2" s="1"/>
  <c r="M94" i="2"/>
  <c r="N94" i="2" s="1"/>
  <c r="L101" i="2" s="1"/>
  <c r="H64" i="2"/>
  <c r="I64" i="2" s="1"/>
  <c r="H94" i="2"/>
  <c r="I94" i="2" s="1"/>
  <c r="G99" i="2" s="1"/>
  <c r="H79" i="2"/>
  <c r="I79" i="2" s="1"/>
  <c r="C64" i="2"/>
  <c r="D64" i="2" s="1"/>
  <c r="B71" i="2" s="1"/>
  <c r="C91" i="2"/>
  <c r="D91" i="2" s="1"/>
  <c r="C98" i="2" s="1"/>
  <c r="C99" i="2" s="1"/>
  <c r="C100" i="2" s="1"/>
  <c r="C101" i="2" s="1"/>
  <c r="C102" i="2" s="1"/>
  <c r="C103" i="2" s="1"/>
  <c r="C94" i="2"/>
  <c r="D94" i="2" s="1"/>
  <c r="B99" i="2" s="1"/>
  <c r="C79" i="2"/>
  <c r="D79" i="2" s="1"/>
  <c r="B84" i="2" s="1"/>
  <c r="R24" i="2"/>
  <c r="S24" i="2" s="1"/>
  <c r="R12" i="2"/>
  <c r="S12" i="2" s="1"/>
  <c r="Q17" i="2" s="1"/>
  <c r="R42" i="2"/>
  <c r="S42" i="2" s="1"/>
  <c r="Q49" i="2" s="1"/>
  <c r="M42" i="2"/>
  <c r="N42" i="2" s="1"/>
  <c r="L49" i="2" s="1"/>
  <c r="M27" i="2"/>
  <c r="N27" i="2" s="1"/>
  <c r="L31" i="2" s="1"/>
  <c r="M46" i="2"/>
  <c r="M47" i="2" s="1"/>
  <c r="M48" i="2" s="1"/>
  <c r="M49" i="2" s="1"/>
  <c r="M50" i="2" s="1"/>
  <c r="M51" i="2" s="1"/>
  <c r="H27" i="2"/>
  <c r="I27" i="2" s="1"/>
  <c r="H12" i="2"/>
  <c r="I12" i="2" s="1"/>
  <c r="H42" i="2"/>
  <c r="I42" i="2" s="1"/>
  <c r="G46" i="2" s="1"/>
  <c r="B82" i="2"/>
  <c r="V51" i="2"/>
  <c r="V46" i="2"/>
  <c r="R27" i="2"/>
  <c r="S27" i="2" s="1"/>
  <c r="Q36" i="2" s="1"/>
  <c r="M61" i="2"/>
  <c r="N61" i="2" s="1"/>
  <c r="M91" i="2"/>
  <c r="N91" i="2" s="1"/>
  <c r="M98" i="2" s="1"/>
  <c r="M99" i="2" s="1"/>
  <c r="M100" i="2" s="1"/>
  <c r="M101" i="2" s="1"/>
  <c r="M102" i="2" s="1"/>
  <c r="M103" i="2" s="1"/>
  <c r="M68" i="2"/>
  <c r="M69" i="2" s="1"/>
  <c r="M70" i="2" s="1"/>
  <c r="M71" i="2" s="1"/>
  <c r="M72" i="2" s="1"/>
  <c r="M73" i="2" s="1"/>
  <c r="H76" i="2"/>
  <c r="I76" i="2" s="1"/>
  <c r="H83" i="2" s="1"/>
  <c r="H84" i="2" s="1"/>
  <c r="H85" i="2" s="1"/>
  <c r="H86" i="2" s="1"/>
  <c r="H87" i="2" s="1"/>
  <c r="H88" i="2" s="1"/>
  <c r="H61" i="2"/>
  <c r="I61" i="2" s="1"/>
  <c r="H68" i="2" s="1"/>
  <c r="H69" i="2" s="1"/>
  <c r="H70" i="2" s="1"/>
  <c r="H71" i="2" s="1"/>
  <c r="H72" i="2" s="1"/>
  <c r="H73" i="2" s="1"/>
  <c r="H91" i="2"/>
  <c r="I91" i="2" s="1"/>
  <c r="H98" i="2" s="1"/>
  <c r="H99" i="2" s="1"/>
  <c r="H100" i="2" s="1"/>
  <c r="H101" i="2" s="1"/>
  <c r="H102" i="2" s="1"/>
  <c r="H103" i="2" s="1"/>
  <c r="Q101" i="2"/>
  <c r="W61" i="2"/>
  <c r="X61" i="2" s="1"/>
  <c r="W68" i="2" s="1"/>
  <c r="W69" i="2" s="1"/>
  <c r="W70" i="2" s="1"/>
  <c r="W71" i="2" s="1"/>
  <c r="W72" i="2" s="1"/>
  <c r="W73" i="2" s="1"/>
  <c r="R61" i="2"/>
  <c r="S61" i="2" s="1"/>
  <c r="R68" i="2" s="1"/>
  <c r="R69" i="2" s="1"/>
  <c r="R70" i="2" s="1"/>
  <c r="R71" i="2" s="1"/>
  <c r="R72" i="2" s="1"/>
  <c r="R73" i="2" s="1"/>
  <c r="V71" i="2"/>
  <c r="V67" i="2"/>
  <c r="V83" i="2"/>
  <c r="V87" i="2"/>
  <c r="V86" i="2"/>
  <c r="V98" i="2"/>
  <c r="W83" i="2"/>
  <c r="W84" i="2" s="1"/>
  <c r="W85" i="2" s="1"/>
  <c r="W86" i="2" s="1"/>
  <c r="W87" i="2" s="1"/>
  <c r="W88" i="2" s="1"/>
  <c r="V69" i="2"/>
  <c r="V84" i="2"/>
  <c r="V99" i="2"/>
  <c r="V102" i="2"/>
  <c r="V97" i="2"/>
  <c r="V85" i="2"/>
  <c r="V100" i="2"/>
  <c r="V73" i="2"/>
  <c r="V88" i="2"/>
  <c r="V103" i="2"/>
  <c r="Q83" i="2"/>
  <c r="Q87" i="2"/>
  <c r="Q86" i="2"/>
  <c r="Q68" i="2"/>
  <c r="R98" i="2"/>
  <c r="R99" i="2" s="1"/>
  <c r="R100" i="2" s="1"/>
  <c r="R101" i="2" s="1"/>
  <c r="R102" i="2" s="1"/>
  <c r="R103" i="2" s="1"/>
  <c r="Q72" i="2"/>
  <c r="Q71" i="2"/>
  <c r="Q98" i="2"/>
  <c r="R83" i="2"/>
  <c r="R84" i="2" s="1"/>
  <c r="R85" i="2" s="1"/>
  <c r="R86" i="2" s="1"/>
  <c r="R87" i="2" s="1"/>
  <c r="R88" i="2" s="1"/>
  <c r="Q69" i="2"/>
  <c r="Q84" i="2"/>
  <c r="Q99" i="2"/>
  <c r="Q102" i="2"/>
  <c r="Q97" i="2"/>
  <c r="Q70" i="2"/>
  <c r="Q85" i="2"/>
  <c r="Q100" i="2"/>
  <c r="Q73" i="2"/>
  <c r="Q88" i="2"/>
  <c r="Q103" i="2"/>
  <c r="L86" i="2"/>
  <c r="L84" i="2"/>
  <c r="L83" i="2"/>
  <c r="L68" i="2"/>
  <c r="L98" i="2"/>
  <c r="L71" i="2"/>
  <c r="L69" i="2"/>
  <c r="L102" i="2"/>
  <c r="L99" i="2"/>
  <c r="L67" i="2"/>
  <c r="L82" i="2"/>
  <c r="L97" i="2"/>
  <c r="L87" i="2"/>
  <c r="L85" i="2"/>
  <c r="L100" i="2"/>
  <c r="L73" i="2"/>
  <c r="L88" i="2"/>
  <c r="L103" i="2"/>
  <c r="G87" i="2"/>
  <c r="G84" i="2"/>
  <c r="G86" i="2"/>
  <c r="G68" i="2"/>
  <c r="G98" i="2"/>
  <c r="G83" i="2"/>
  <c r="G69" i="2"/>
  <c r="G72" i="2"/>
  <c r="G71" i="2"/>
  <c r="G102" i="2"/>
  <c r="G101" i="2"/>
  <c r="G97" i="2"/>
  <c r="G67" i="2"/>
  <c r="G70" i="2"/>
  <c r="G85" i="2"/>
  <c r="G100" i="2"/>
  <c r="G82" i="2"/>
  <c r="G73" i="2"/>
  <c r="G88" i="2"/>
  <c r="G103" i="2"/>
  <c r="C76" i="2"/>
  <c r="D76" i="2" s="1"/>
  <c r="C83" i="2" s="1"/>
  <c r="C84" i="2" s="1"/>
  <c r="C85" i="2" s="1"/>
  <c r="C86" i="2" s="1"/>
  <c r="C87" i="2" s="1"/>
  <c r="C88" i="2" s="1"/>
  <c r="C61" i="2"/>
  <c r="D61" i="2" s="1"/>
  <c r="C68" i="2" s="1"/>
  <c r="C69" i="2" s="1"/>
  <c r="C70" i="2" s="1"/>
  <c r="C71" i="2" s="1"/>
  <c r="C72" i="2" s="1"/>
  <c r="C73" i="2" s="1"/>
  <c r="B68" i="2"/>
  <c r="B97" i="2"/>
  <c r="B73" i="2"/>
  <c r="B88" i="2"/>
  <c r="R9" i="2"/>
  <c r="S9" i="2" s="1"/>
  <c r="R16" i="2" s="1"/>
  <c r="R17" i="2" s="1"/>
  <c r="R18" i="2" s="1"/>
  <c r="R19" i="2" s="1"/>
  <c r="R20" i="2" s="1"/>
  <c r="R21" i="2" s="1"/>
  <c r="R39" i="2"/>
  <c r="S39" i="2" s="1"/>
  <c r="Q21" i="2"/>
  <c r="Q46" i="2"/>
  <c r="V47" i="2"/>
  <c r="H39" i="2"/>
  <c r="I39" i="2" s="1"/>
  <c r="V48" i="2"/>
  <c r="H46" i="2"/>
  <c r="H47" i="2" s="1"/>
  <c r="H48" i="2" s="1"/>
  <c r="H49" i="2" s="1"/>
  <c r="H50" i="2" s="1"/>
  <c r="H51" i="2" s="1"/>
  <c r="H31" i="2"/>
  <c r="H32" i="2" s="1"/>
  <c r="H33" i="2" s="1"/>
  <c r="H34" i="2" s="1"/>
  <c r="H35" i="2" s="1"/>
  <c r="H36" i="2" s="1"/>
  <c r="R31" i="2"/>
  <c r="R32" i="2" s="1"/>
  <c r="R33" i="2" s="1"/>
  <c r="R34" i="2" s="1"/>
  <c r="R35" i="2" s="1"/>
  <c r="R36" i="2" s="1"/>
  <c r="W27" i="2"/>
  <c r="X27" i="2" s="1"/>
  <c r="V33" i="2" s="1"/>
  <c r="V49" i="2"/>
  <c r="H9" i="2"/>
  <c r="I9" i="2" s="1"/>
  <c r="H16" i="2" s="1"/>
  <c r="H17" i="2" s="1"/>
  <c r="H18" i="2" s="1"/>
  <c r="H19" i="2" s="1"/>
  <c r="H20" i="2" s="1"/>
  <c r="H21" i="2" s="1"/>
  <c r="M9" i="2"/>
  <c r="N9" i="2" s="1"/>
  <c r="V45" i="2"/>
  <c r="U49" i="2" s="1"/>
  <c r="V50" i="2"/>
  <c r="M24" i="2"/>
  <c r="N24" i="2" s="1"/>
  <c r="M31" i="2" s="1"/>
  <c r="M32" i="2" s="1"/>
  <c r="M33" i="2" s="1"/>
  <c r="M34" i="2" s="1"/>
  <c r="M35" i="2" s="1"/>
  <c r="M36" i="2" s="1"/>
  <c r="H24" i="2"/>
  <c r="I24" i="2" s="1"/>
  <c r="W45" i="2"/>
  <c r="W46" i="2" s="1"/>
  <c r="W47" i="2" s="1"/>
  <c r="W48" i="2" s="1"/>
  <c r="W49" i="2" s="1"/>
  <c r="W50" i="2" s="1"/>
  <c r="W51" i="2" s="1"/>
  <c r="V17" i="2"/>
  <c r="V18" i="2"/>
  <c r="V21" i="2"/>
  <c r="V20" i="2"/>
  <c r="W16" i="2"/>
  <c r="W17" i="2" s="1"/>
  <c r="W18" i="2" s="1"/>
  <c r="W19" i="2" s="1"/>
  <c r="W20" i="2" s="1"/>
  <c r="W21" i="2" s="1"/>
  <c r="W24" i="2"/>
  <c r="X24" i="2" s="1"/>
  <c r="W31" i="2" s="1"/>
  <c r="W32" i="2" s="1"/>
  <c r="W33" i="2" s="1"/>
  <c r="W34" i="2" s="1"/>
  <c r="W35" i="2" s="1"/>
  <c r="W36" i="2" s="1"/>
  <c r="V16" i="2"/>
  <c r="V31" i="2"/>
  <c r="V19" i="2"/>
  <c r="V34" i="2"/>
  <c r="R46" i="2"/>
  <c r="R47" i="2" s="1"/>
  <c r="R48" i="2" s="1"/>
  <c r="R49" i="2" s="1"/>
  <c r="R50" i="2" s="1"/>
  <c r="R51" i="2" s="1"/>
  <c r="Q16" i="2"/>
  <c r="Q19" i="2"/>
  <c r="Q47" i="2"/>
  <c r="Q50" i="2"/>
  <c r="Q20" i="2"/>
  <c r="Q45" i="2"/>
  <c r="Q15" i="2"/>
  <c r="Q8" i="2" s="1"/>
  <c r="Q30" i="2"/>
  <c r="Q18" i="2"/>
  <c r="Q51" i="2"/>
  <c r="L34" i="2"/>
  <c r="M16" i="2"/>
  <c r="M17" i="2" s="1"/>
  <c r="M18" i="2" s="1"/>
  <c r="M19" i="2" s="1"/>
  <c r="M20" i="2" s="1"/>
  <c r="M21" i="2" s="1"/>
  <c r="L16" i="2"/>
  <c r="L46" i="2"/>
  <c r="L19" i="2"/>
  <c r="L20" i="2"/>
  <c r="L17" i="2"/>
  <c r="L45" i="2"/>
  <c r="L30" i="2"/>
  <c r="L18" i="2"/>
  <c r="L48" i="2"/>
  <c r="L15" i="2"/>
  <c r="L21" i="2"/>
  <c r="L36" i="2"/>
  <c r="L51" i="2"/>
  <c r="G34" i="2"/>
  <c r="G32" i="2"/>
  <c r="G35" i="2"/>
  <c r="G16" i="2"/>
  <c r="G31" i="2"/>
  <c r="G17" i="2"/>
  <c r="G19" i="2"/>
  <c r="G47" i="2"/>
  <c r="G49" i="2"/>
  <c r="G50" i="2"/>
  <c r="G20" i="2"/>
  <c r="G45" i="2"/>
  <c r="G15" i="2"/>
  <c r="G30" i="2"/>
  <c r="G18" i="2"/>
  <c r="G33" i="2"/>
  <c r="G48" i="2"/>
  <c r="G21" i="2"/>
  <c r="G36" i="2"/>
  <c r="L70" i="2" l="1"/>
  <c r="B85" i="2"/>
  <c r="B86" i="2"/>
  <c r="B87" i="2"/>
  <c r="B83" i="2"/>
  <c r="Q32" i="2"/>
  <c r="Q35" i="2"/>
  <c r="Q31" i="2"/>
  <c r="Q34" i="2"/>
  <c r="Q48" i="2"/>
  <c r="Q33" i="2"/>
  <c r="L33" i="2"/>
  <c r="L47" i="2"/>
  <c r="L35" i="2"/>
  <c r="L32" i="2"/>
  <c r="L50" i="2"/>
  <c r="G51" i="2"/>
  <c r="F47" i="2" s="1"/>
  <c r="V35" i="2"/>
  <c r="V36" i="2"/>
  <c r="P7" i="2"/>
  <c r="P21" i="2"/>
  <c r="V70" i="2"/>
  <c r="V72" i="2"/>
  <c r="V68" i="2"/>
  <c r="U71" i="2"/>
  <c r="U59" i="2"/>
  <c r="U68" i="2"/>
  <c r="U70" i="2"/>
  <c r="U73" i="2"/>
  <c r="U67" i="2"/>
  <c r="U72" i="2"/>
  <c r="V60" i="2"/>
  <c r="U69" i="2"/>
  <c r="U60" i="2"/>
  <c r="U101" i="2"/>
  <c r="U98" i="2"/>
  <c r="U103" i="2"/>
  <c r="U100" i="2"/>
  <c r="U97" i="2"/>
  <c r="U102" i="2"/>
  <c r="V90" i="2"/>
  <c r="U99" i="2"/>
  <c r="U90" i="2"/>
  <c r="U89" i="2"/>
  <c r="U86" i="2"/>
  <c r="U74" i="2"/>
  <c r="U83" i="2"/>
  <c r="U88" i="2"/>
  <c r="U85" i="2"/>
  <c r="U82" i="2"/>
  <c r="U87" i="2"/>
  <c r="V75" i="2"/>
  <c r="U84" i="2"/>
  <c r="U75" i="2"/>
  <c r="P101" i="2"/>
  <c r="P98" i="2"/>
  <c r="P103" i="2"/>
  <c r="P100" i="2"/>
  <c r="P97" i="2"/>
  <c r="P102" i="2"/>
  <c r="Q90" i="2"/>
  <c r="P89" i="2"/>
  <c r="P99" i="2"/>
  <c r="P90" i="2"/>
  <c r="P86" i="2"/>
  <c r="P83" i="2"/>
  <c r="P88" i="2"/>
  <c r="P85" i="2"/>
  <c r="P82" i="2"/>
  <c r="P87" i="2"/>
  <c r="Q75" i="2"/>
  <c r="P84" i="2"/>
  <c r="P75" i="2"/>
  <c r="P74" i="2"/>
  <c r="P71" i="2"/>
  <c r="P68" i="2"/>
  <c r="P73" i="2"/>
  <c r="P70" i="2"/>
  <c r="P67" i="2"/>
  <c r="P72" i="2"/>
  <c r="Q60" i="2"/>
  <c r="P59" i="2"/>
  <c r="P69" i="2"/>
  <c r="P60" i="2"/>
  <c r="K101" i="2"/>
  <c r="K98" i="2"/>
  <c r="K103" i="2"/>
  <c r="K102" i="2"/>
  <c r="K100" i="2"/>
  <c r="K97" i="2"/>
  <c r="L90" i="2"/>
  <c r="K99" i="2"/>
  <c r="K90" i="2"/>
  <c r="K89" i="2"/>
  <c r="K86" i="2"/>
  <c r="L75" i="2"/>
  <c r="K83" i="2"/>
  <c r="K88" i="2"/>
  <c r="K85" i="2"/>
  <c r="K82" i="2"/>
  <c r="K87" i="2"/>
  <c r="K74" i="2"/>
  <c r="K84" i="2"/>
  <c r="K75" i="2"/>
  <c r="K71" i="2"/>
  <c r="K68" i="2"/>
  <c r="L60" i="2"/>
  <c r="K73" i="2"/>
  <c r="K70" i="2"/>
  <c r="K67" i="2"/>
  <c r="K72" i="2"/>
  <c r="K59" i="2"/>
  <c r="K69" i="2"/>
  <c r="K60" i="2"/>
  <c r="F101" i="2"/>
  <c r="F98" i="2"/>
  <c r="F102" i="2"/>
  <c r="F103" i="2"/>
  <c r="F97" i="2"/>
  <c r="F100" i="2"/>
  <c r="G90" i="2"/>
  <c r="F99" i="2"/>
  <c r="F90" i="2"/>
  <c r="F89" i="2"/>
  <c r="F71" i="2"/>
  <c r="F68" i="2"/>
  <c r="F67" i="2"/>
  <c r="F73" i="2"/>
  <c r="F70" i="2"/>
  <c r="G60" i="2"/>
  <c r="F72" i="2"/>
  <c r="F69" i="2"/>
  <c r="F60" i="2"/>
  <c r="F59" i="2"/>
  <c r="F86" i="2"/>
  <c r="G75" i="2"/>
  <c r="F83" i="2"/>
  <c r="F85" i="2"/>
  <c r="F87" i="2"/>
  <c r="F88" i="2"/>
  <c r="F82" i="2"/>
  <c r="F84" i="2"/>
  <c r="F75" i="2"/>
  <c r="F74" i="2"/>
  <c r="B69" i="2"/>
  <c r="B70" i="2"/>
  <c r="B72" i="2"/>
  <c r="B103" i="2"/>
  <c r="A103" i="2" s="1"/>
  <c r="A82" i="2"/>
  <c r="B75" i="2"/>
  <c r="A88" i="2"/>
  <c r="A75" i="2"/>
  <c r="A83" i="2"/>
  <c r="A87" i="2"/>
  <c r="A86" i="2"/>
  <c r="A74" i="2"/>
  <c r="A85" i="2"/>
  <c r="A84" i="2"/>
  <c r="B101" i="2"/>
  <c r="A70" i="2"/>
  <c r="A69" i="2"/>
  <c r="A68" i="2"/>
  <c r="A60" i="2"/>
  <c r="A67" i="2"/>
  <c r="B60" i="2"/>
  <c r="A73" i="2"/>
  <c r="A59" i="2"/>
  <c r="A72" i="2"/>
  <c r="A71" i="2"/>
  <c r="B100" i="2"/>
  <c r="B98" i="2"/>
  <c r="B102" i="2"/>
  <c r="U51" i="2"/>
  <c r="P20" i="2"/>
  <c r="V32" i="2"/>
  <c r="U37" i="2"/>
  <c r="U45" i="2"/>
  <c r="P15" i="2"/>
  <c r="U50" i="2"/>
  <c r="U46" i="2"/>
  <c r="P18" i="2"/>
  <c r="U47" i="2"/>
  <c r="V38" i="2"/>
  <c r="U48" i="2"/>
  <c r="U38" i="2"/>
  <c r="U35" i="2"/>
  <c r="V23" i="2"/>
  <c r="U36" i="2"/>
  <c r="U30" i="2"/>
  <c r="U32" i="2"/>
  <c r="U23" i="2"/>
  <c r="U22" i="2"/>
  <c r="U31" i="2"/>
  <c r="U34" i="2"/>
  <c r="U33" i="2"/>
  <c r="U20" i="2"/>
  <c r="V8" i="2"/>
  <c r="U17" i="2"/>
  <c r="U8" i="2"/>
  <c r="U21" i="2"/>
  <c r="U15" i="2"/>
  <c r="U7" i="2"/>
  <c r="U19" i="2"/>
  <c r="U16" i="2"/>
  <c r="U18" i="2"/>
  <c r="P8" i="2"/>
  <c r="P16" i="2"/>
  <c r="P17" i="2"/>
  <c r="P31" i="2"/>
  <c r="P33" i="2"/>
  <c r="P30" i="2"/>
  <c r="P36" i="2"/>
  <c r="P35" i="2"/>
  <c r="Q23" i="2"/>
  <c r="P32" i="2"/>
  <c r="P23" i="2"/>
  <c r="P22" i="2"/>
  <c r="P34" i="2"/>
  <c r="P49" i="2"/>
  <c r="P46" i="2"/>
  <c r="P51" i="2"/>
  <c r="P48" i="2"/>
  <c r="P45" i="2"/>
  <c r="P50" i="2"/>
  <c r="Q38" i="2"/>
  <c r="P37" i="2"/>
  <c r="P47" i="2"/>
  <c r="P38" i="2"/>
  <c r="P19" i="2"/>
  <c r="K49" i="2"/>
  <c r="K46" i="2"/>
  <c r="K51" i="2"/>
  <c r="K48" i="2"/>
  <c r="K45" i="2"/>
  <c r="K50" i="2"/>
  <c r="L38" i="2"/>
  <c r="K47" i="2"/>
  <c r="K38" i="2"/>
  <c r="K37" i="2"/>
  <c r="K34" i="2"/>
  <c r="K31" i="2"/>
  <c r="K30" i="2"/>
  <c r="K36" i="2"/>
  <c r="K33" i="2"/>
  <c r="K35" i="2"/>
  <c r="L23" i="2"/>
  <c r="K32" i="2"/>
  <c r="K23" i="2"/>
  <c r="K22" i="2"/>
  <c r="K19" i="2"/>
  <c r="K16" i="2"/>
  <c r="K18" i="2"/>
  <c r="K15" i="2"/>
  <c r="K21" i="2"/>
  <c r="K7" i="2"/>
  <c r="K20" i="2"/>
  <c r="L8" i="2"/>
  <c r="K17" i="2"/>
  <c r="K8" i="2"/>
  <c r="F49" i="2"/>
  <c r="G38" i="2"/>
  <c r="F46" i="2"/>
  <c r="F51" i="2"/>
  <c r="F50" i="2"/>
  <c r="F37" i="2"/>
  <c r="F48" i="2"/>
  <c r="F38" i="2"/>
  <c r="F45" i="2"/>
  <c r="F34" i="2"/>
  <c r="F31" i="2"/>
  <c r="F33" i="2"/>
  <c r="F30" i="2"/>
  <c r="F35" i="2"/>
  <c r="F36" i="2"/>
  <c r="F32" i="2"/>
  <c r="F22" i="2"/>
  <c r="G23" i="2"/>
  <c r="F23" i="2"/>
  <c r="F19" i="2"/>
  <c r="G8" i="2"/>
  <c r="F17" i="2"/>
  <c r="F7" i="2"/>
  <c r="F16" i="2"/>
  <c r="F15" i="2"/>
  <c r="F8" i="2"/>
  <c r="F21" i="2"/>
  <c r="F18" i="2"/>
  <c r="F20" i="2"/>
  <c r="A100" i="2" l="1"/>
  <c r="A89" i="2"/>
  <c r="A99" i="2"/>
  <c r="A102" i="2"/>
  <c r="A101" i="2"/>
  <c r="B90" i="2"/>
  <c r="A97" i="2"/>
  <c r="A90" i="2"/>
  <c r="A98" i="2"/>
  <c r="C45" i="2" l="1"/>
  <c r="C30" i="2"/>
  <c r="C27" i="2" l="1"/>
  <c r="D27" i="2" s="1"/>
  <c r="B31" i="2" s="1"/>
  <c r="C39" i="2"/>
  <c r="D39" i="2" s="1"/>
  <c r="C46" i="2" s="1"/>
  <c r="C47" i="2" s="1"/>
  <c r="C48" i="2" s="1"/>
  <c r="C49" i="2" s="1"/>
  <c r="C50" i="2" s="1"/>
  <c r="C51" i="2" s="1"/>
  <c r="C42" i="2"/>
  <c r="D42" i="2" s="1"/>
  <c r="B51" i="2" s="1"/>
  <c r="B30" i="2"/>
  <c r="C24" i="2"/>
  <c r="D24" i="2" s="1"/>
  <c r="C31" i="2" l="1"/>
  <c r="C32" i="2" s="1"/>
  <c r="C33" i="2" s="1"/>
  <c r="C34" i="2" s="1"/>
  <c r="C35" i="2" s="1"/>
  <c r="C36" i="2" s="1"/>
  <c r="B34" i="2"/>
  <c r="B36" i="2"/>
  <c r="A36" i="2" s="1"/>
  <c r="B33" i="2"/>
  <c r="B35" i="2"/>
  <c r="B32" i="2"/>
  <c r="B45" i="2"/>
  <c r="A45" i="2" s="1"/>
  <c r="B48" i="2"/>
  <c r="B50" i="2"/>
  <c r="B49" i="2"/>
  <c r="B46" i="2"/>
  <c r="B47" i="2"/>
  <c r="A47" i="2" l="1"/>
  <c r="B38" i="2"/>
  <c r="A49" i="2"/>
  <c r="A38" i="2"/>
  <c r="A51" i="2"/>
  <c r="A50" i="2"/>
  <c r="A37" i="2"/>
  <c r="A46" i="2"/>
  <c r="A48" i="2"/>
  <c r="A35" i="2"/>
  <c r="A22" i="2"/>
  <c r="A30" i="2"/>
  <c r="A33" i="2"/>
  <c r="A23" i="2"/>
  <c r="A34" i="2"/>
  <c r="A31" i="2"/>
  <c r="A32" i="2"/>
  <c r="B23" i="2"/>
  <c r="C9" i="2"/>
  <c r="D9" i="2" s="1"/>
  <c r="C15" i="2"/>
  <c r="B15" i="2"/>
  <c r="C12" i="2"/>
  <c r="D12" i="2" s="1"/>
  <c r="C16" i="2" l="1"/>
  <c r="C17" i="2" s="1"/>
  <c r="C18" i="2" s="1"/>
  <c r="C19" i="2" s="1"/>
  <c r="C20" i="2" s="1"/>
  <c r="C21" i="2" s="1"/>
  <c r="B19" i="2"/>
  <c r="B18" i="2"/>
  <c r="B21" i="2"/>
  <c r="A8" i="2" s="1"/>
  <c r="B20" i="2"/>
  <c r="B17" i="2"/>
  <c r="B16" i="2"/>
  <c r="A20" i="2" l="1"/>
  <c r="A19" i="2"/>
  <c r="A17" i="2"/>
  <c r="A18" i="2"/>
  <c r="A21" i="2"/>
  <c r="A16" i="2"/>
  <c r="A15" i="2"/>
  <c r="B8" i="2"/>
  <c r="A7" i="2"/>
</calcChain>
</file>

<file path=xl/sharedStrings.xml><?xml version="1.0" encoding="utf-8"?>
<sst xmlns="http://schemas.openxmlformats.org/spreadsheetml/2006/main" count="282" uniqueCount="35">
  <si>
    <t>durée</t>
  </si>
  <si>
    <t>h marée</t>
  </si>
  <si>
    <t>ht d'eau</t>
  </si>
  <si>
    <t>marnage</t>
  </si>
  <si>
    <t>douzième</t>
  </si>
  <si>
    <t>heure</t>
  </si>
  <si>
    <t>H marée</t>
  </si>
  <si>
    <t>Sam.</t>
  </si>
  <si>
    <t>Dim.</t>
  </si>
  <si>
    <t>maree.info</t>
  </si>
  <si>
    <t>Roscoff</t>
  </si>
  <si>
    <t>05h03</t>
  </si>
  <si>
    <t>11h30</t>
  </si>
  <si>
    <t>17h36</t>
  </si>
  <si>
    <t>23h56</t>
  </si>
  <si>
    <t>8,10m</t>
  </si>
  <si>
    <t>1,91m</t>
  </si>
  <si>
    <t>8,29m</t>
  </si>
  <si>
    <t>1,80m</t>
  </si>
  <si>
    <t>05h53</t>
  </si>
  <si>
    <t>12h20</t>
  </si>
  <si>
    <t>18h23</t>
  </si>
  <si>
    <t>8,78m</t>
  </si>
  <si>
    <t>1,17m</t>
  </si>
  <si>
    <t>8,85m</t>
  </si>
  <si>
    <t>Cancale</t>
  </si>
  <si>
    <t>Ven.</t>
  </si>
  <si>
    <t>04h02</t>
  </si>
  <si>
    <t>10h31</t>
  </si>
  <si>
    <t>16h43</t>
  </si>
  <si>
    <t>23h02</t>
  </si>
  <si>
    <t>7,34m</t>
  </si>
  <si>
    <t>2,76m</t>
  </si>
  <si>
    <t>7,58m</t>
  </si>
  <si>
    <t>2,64m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</si>
</sst>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h:mm"/>
    <numFmt numFmtId="166" formatCode="h:m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336699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5" fontId="2" fillId="5" borderId="12" xfId="0" applyNumberFormat="1" applyFont="1" applyFill="1" applyBorder="1" applyAlignment="1" applyProtection="1">
      <alignment horizontal="center" vertical="center"/>
      <protection locked="0"/>
    </xf>
    <xf numFmtId="165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>
      <alignment horizontal="center" vertical="center"/>
    </xf>
    <xf numFmtId="165" fontId="1" fillId="6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 applyProtection="1">
      <alignment horizontal="center" vertical="center"/>
      <protection locked="0"/>
    </xf>
    <xf numFmtId="2" fontId="2" fillId="5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2" fillId="7" borderId="13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2" fontId="2" fillId="7" borderId="1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5" fontId="1" fillId="7" borderId="20" xfId="0" applyNumberFormat="1" applyFont="1" applyFill="1" applyBorder="1" applyAlignment="1">
      <alignment horizontal="center" vertical="center"/>
    </xf>
    <xf numFmtId="165" fontId="1" fillId="8" borderId="20" xfId="0" applyNumberFormat="1" applyFont="1" applyFill="1" applyBorder="1" applyAlignment="1">
      <alignment horizontal="center" vertical="center"/>
    </xf>
    <xf numFmtId="165" fontId="1" fillId="7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165" fontId="1" fillId="7" borderId="2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6" fontId="1" fillId="6" borderId="14" xfId="0" applyNumberFormat="1" applyFont="1" applyFill="1" applyBorder="1" applyAlignment="1">
      <alignment horizontal="center" vertical="center"/>
    </xf>
    <xf numFmtId="20" fontId="3" fillId="9" borderId="0" xfId="0" applyNumberFormat="1" applyFont="1" applyFill="1" applyProtection="1">
      <protection locked="0"/>
    </xf>
    <xf numFmtId="0" fontId="3" fillId="9" borderId="5" xfId="0" applyFont="1" applyFill="1" applyBorder="1" applyProtection="1">
      <protection locked="0"/>
    </xf>
    <xf numFmtId="0" fontId="3" fillId="9" borderId="0" xfId="0" applyFont="1" applyFill="1" applyProtection="1">
      <protection locked="0"/>
    </xf>
    <xf numFmtId="0" fontId="3" fillId="9" borderId="6" xfId="0" applyFont="1" applyFill="1" applyBorder="1" applyProtection="1">
      <protection locked="0"/>
    </xf>
    <xf numFmtId="20" fontId="4" fillId="9" borderId="0" xfId="0" applyNumberFormat="1" applyFont="1" applyFill="1" applyProtection="1">
      <protection locked="0"/>
    </xf>
    <xf numFmtId="0" fontId="4" fillId="9" borderId="0" xfId="0" applyFont="1" applyFill="1" applyProtection="1">
      <protection locked="0"/>
    </xf>
    <xf numFmtId="0" fontId="4" fillId="9" borderId="6" xfId="0" applyFont="1" applyFill="1" applyBorder="1" applyProtection="1">
      <protection locked="0"/>
    </xf>
    <xf numFmtId="0" fontId="4" fillId="9" borderId="7" xfId="0" applyFont="1" applyFill="1" applyBorder="1" applyProtection="1">
      <protection locked="0"/>
    </xf>
    <xf numFmtId="20" fontId="4" fillId="9" borderId="1" xfId="0" applyNumberFormat="1" applyFont="1" applyFill="1" applyBorder="1" applyProtection="1">
      <protection locked="0"/>
    </xf>
    <xf numFmtId="0" fontId="4" fillId="9" borderId="1" xfId="0" applyFont="1" applyFill="1" applyBorder="1" applyProtection="1">
      <protection locked="0"/>
    </xf>
    <xf numFmtId="0" fontId="4" fillId="9" borderId="8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left"/>
      <protection locked="0"/>
    </xf>
    <xf numFmtId="20" fontId="4" fillId="9" borderId="0" xfId="0" applyNumberFormat="1" applyFont="1" applyFill="1" applyAlignment="1" applyProtection="1">
      <alignment horizontal="left"/>
      <protection locked="0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9" borderId="25" xfId="0" applyFont="1" applyFill="1" applyBorder="1" applyAlignment="1" applyProtection="1">
      <alignment horizontal="center"/>
      <protection locked="0"/>
    </xf>
    <xf numFmtId="0" fontId="1" fillId="9" borderId="26" xfId="0" applyFont="1" applyFill="1" applyBorder="1" applyAlignment="1" applyProtection="1">
      <alignment horizontal="center"/>
      <protection locked="0"/>
    </xf>
    <xf numFmtId="0" fontId="1" fillId="9" borderId="27" xfId="0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7" xfId="0" applyFont="1" applyFill="1" applyBorder="1" applyAlignment="1" applyProtection="1">
      <alignment horizontal="center" vertical="center" wrapText="1"/>
      <protection locked="0"/>
    </xf>
    <xf numFmtId="20" fontId="5" fillId="9" borderId="0" xfId="0" applyNumberFormat="1" applyFont="1" applyFill="1" applyAlignment="1" applyProtection="1">
      <alignment vertical="center" wrapText="1"/>
      <protection locked="0"/>
    </xf>
    <xf numFmtId="20" fontId="0" fillId="9" borderId="0" xfId="0" applyNumberFormat="1" applyFont="1" applyFill="1" applyAlignment="1" applyProtection="1">
      <alignment vertical="center" wrapText="1"/>
      <protection locked="0"/>
    </xf>
    <xf numFmtId="20" fontId="0" fillId="9" borderId="1" xfId="0" applyNumberFormat="1" applyFont="1" applyFill="1" applyBorder="1" applyAlignment="1" applyProtection="1">
      <alignment vertical="center" wrapText="1"/>
      <protection locked="0"/>
    </xf>
    <xf numFmtId="0" fontId="5" fillId="9" borderId="0" xfId="0" applyFont="1" applyFill="1" applyAlignment="1" applyProtection="1">
      <alignment vertical="center" wrapText="1"/>
      <protection locked="0"/>
    </xf>
    <xf numFmtId="0" fontId="0" fillId="9" borderId="0" xfId="0" applyFont="1" applyFill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5" fillId="9" borderId="6" xfId="0" applyFont="1" applyFill="1" applyBorder="1" applyAlignment="1" applyProtection="1">
      <alignment vertical="center" wrapText="1"/>
      <protection locked="0"/>
    </xf>
    <xf numFmtId="0" fontId="0" fillId="9" borderId="6" xfId="0" applyFont="1" applyFill="1" applyBorder="1" applyAlignment="1" applyProtection="1">
      <alignment vertical="center" wrapText="1"/>
      <protection locked="0"/>
    </xf>
    <xf numFmtId="0" fontId="0" fillId="9" borderId="8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E9AE-45BF-4054-B714-B13D8196CAA5}">
  <sheetPr>
    <pageSetUpPr fitToPage="1"/>
  </sheetPr>
  <dimension ref="A1:X103"/>
  <sheetViews>
    <sheetView tabSelected="1" zoomScaleNormal="100" workbookViewId="0">
      <selection activeCell="Z9" sqref="Z9"/>
    </sheetView>
  </sheetViews>
  <sheetFormatPr baseColWidth="10" defaultRowHeight="14.4" x14ac:dyDescent="0.3"/>
  <cols>
    <col min="5" max="5" width="2.6640625" customWidth="1"/>
    <col min="10" max="10" width="2.6640625" customWidth="1"/>
    <col min="15" max="15" width="2.6640625" customWidth="1"/>
    <col min="20" max="20" width="2.6640625" customWidth="1"/>
  </cols>
  <sheetData>
    <row r="1" spans="1:24" ht="15" thickBot="1" x14ac:dyDescent="0.35">
      <c r="A1" s="56" t="s">
        <v>10</v>
      </c>
      <c r="B1" s="57"/>
      <c r="C1" s="57"/>
      <c r="D1" s="58"/>
      <c r="F1" s="56" t="s">
        <v>10</v>
      </c>
      <c r="G1" s="57"/>
      <c r="H1" s="57"/>
      <c r="I1" s="58"/>
      <c r="K1" s="56" t="s">
        <v>10</v>
      </c>
      <c r="L1" s="57"/>
      <c r="M1" s="57"/>
      <c r="N1" s="58"/>
      <c r="P1" s="56" t="s">
        <v>25</v>
      </c>
      <c r="Q1" s="57"/>
      <c r="R1" s="57"/>
      <c r="S1" s="58"/>
      <c r="U1" s="56"/>
      <c r="V1" s="57"/>
      <c r="W1" s="57"/>
      <c r="X1" s="58"/>
    </row>
    <row r="2" spans="1:24" x14ac:dyDescent="0.3">
      <c r="A2" s="59" t="s">
        <v>9</v>
      </c>
      <c r="B2" s="60"/>
      <c r="C2" s="60"/>
      <c r="D2" s="61"/>
      <c r="F2" s="59" t="s">
        <v>9</v>
      </c>
      <c r="G2" s="60"/>
      <c r="H2" s="60"/>
      <c r="I2" s="61"/>
      <c r="K2" s="59" t="s">
        <v>9</v>
      </c>
      <c r="L2" s="60"/>
      <c r="M2" s="60"/>
      <c r="N2" s="61"/>
      <c r="P2" s="59" t="s">
        <v>9</v>
      </c>
      <c r="Q2" s="60"/>
      <c r="R2" s="60"/>
      <c r="S2" s="61"/>
      <c r="U2" s="59" t="s">
        <v>9</v>
      </c>
      <c r="V2" s="60"/>
      <c r="W2" s="60"/>
      <c r="X2" s="61"/>
    </row>
    <row r="3" spans="1:24" x14ac:dyDescent="0.3">
      <c r="A3" s="41" t="s">
        <v>26</v>
      </c>
      <c r="B3" s="40" t="s">
        <v>27</v>
      </c>
      <c r="C3" s="42" t="s">
        <v>31</v>
      </c>
      <c r="D3" s="43">
        <v>54</v>
      </c>
      <c r="F3" s="62" t="s">
        <v>7</v>
      </c>
      <c r="G3" s="64" t="s">
        <v>11</v>
      </c>
      <c r="H3" s="67" t="s">
        <v>15</v>
      </c>
      <c r="I3" s="70">
        <v>73</v>
      </c>
      <c r="K3" s="41" t="s">
        <v>8</v>
      </c>
      <c r="L3" s="40" t="s">
        <v>19</v>
      </c>
      <c r="M3" s="42" t="s">
        <v>22</v>
      </c>
      <c r="N3" s="43">
        <v>91</v>
      </c>
      <c r="P3" s="41"/>
      <c r="Q3" s="40"/>
      <c r="R3" s="42"/>
      <c r="S3" s="43"/>
      <c r="U3" s="41"/>
      <c r="V3" s="40"/>
      <c r="W3" s="42"/>
      <c r="X3" s="43"/>
    </row>
    <row r="4" spans="1:24" x14ac:dyDescent="0.3">
      <c r="A4" s="51">
        <v>5</v>
      </c>
      <c r="B4" s="44" t="s">
        <v>28</v>
      </c>
      <c r="C4" s="45" t="s">
        <v>32</v>
      </c>
      <c r="D4" s="46"/>
      <c r="F4" s="62">
        <v>6</v>
      </c>
      <c r="G4" s="65" t="s">
        <v>12</v>
      </c>
      <c r="H4" s="68" t="s">
        <v>16</v>
      </c>
      <c r="I4" s="71"/>
      <c r="K4" s="51">
        <v>7</v>
      </c>
      <c r="L4" s="44" t="s">
        <v>20</v>
      </c>
      <c r="M4" s="45" t="s">
        <v>23</v>
      </c>
      <c r="N4" s="46"/>
      <c r="P4" s="51"/>
      <c r="Q4" s="52"/>
      <c r="R4" s="45"/>
      <c r="S4" s="46"/>
      <c r="U4" s="51"/>
      <c r="V4" s="44"/>
      <c r="W4" s="45"/>
      <c r="X4" s="46"/>
    </row>
    <row r="5" spans="1:24" x14ac:dyDescent="0.3">
      <c r="A5" s="41"/>
      <c r="B5" s="40" t="s">
        <v>29</v>
      </c>
      <c r="C5" s="42" t="s">
        <v>33</v>
      </c>
      <c r="D5" s="43">
        <v>64</v>
      </c>
      <c r="F5" s="62"/>
      <c r="G5" s="64" t="s">
        <v>13</v>
      </c>
      <c r="H5" s="67" t="s">
        <v>17</v>
      </c>
      <c r="I5" s="70">
        <v>83</v>
      </c>
      <c r="K5" s="41"/>
      <c r="L5" s="40" t="s">
        <v>21</v>
      </c>
      <c r="M5" s="42" t="s">
        <v>24</v>
      </c>
      <c r="N5" s="43">
        <v>99</v>
      </c>
      <c r="P5" s="41"/>
      <c r="Q5" s="40"/>
      <c r="R5" s="42"/>
      <c r="S5" s="43"/>
      <c r="U5" s="41"/>
      <c r="V5" s="40"/>
      <c r="W5" s="42"/>
      <c r="X5" s="43"/>
    </row>
    <row r="6" spans="1:24" ht="15" thickBot="1" x14ac:dyDescent="0.35">
      <c r="A6" s="47"/>
      <c r="B6" s="48" t="s">
        <v>30</v>
      </c>
      <c r="C6" s="49" t="s">
        <v>34</v>
      </c>
      <c r="D6" s="50"/>
      <c r="F6" s="63"/>
      <c r="G6" s="66" t="s">
        <v>14</v>
      </c>
      <c r="H6" s="69" t="s">
        <v>18</v>
      </c>
      <c r="I6" s="72"/>
      <c r="K6" s="47"/>
      <c r="L6" s="48"/>
      <c r="M6" s="49"/>
      <c r="N6" s="50"/>
      <c r="P6" s="47"/>
      <c r="Q6" s="48"/>
      <c r="R6" s="49"/>
      <c r="S6" s="50"/>
      <c r="U6" s="47"/>
      <c r="V6" s="48"/>
      <c r="W6" s="49"/>
      <c r="X6" s="50"/>
    </row>
    <row r="7" spans="1:24" ht="15" thickBot="1" x14ac:dyDescent="0.35">
      <c r="A7" s="53" t="str">
        <f>IF(B$21-B$15&gt;0, "marée montante"," marée descendante")</f>
        <v xml:space="preserve"> marée descendante</v>
      </c>
      <c r="B7" s="54"/>
      <c r="C7" s="54"/>
      <c r="D7" s="55"/>
      <c r="F7" s="53" t="str">
        <f>IF(G$21-G$15&gt;0, "marée montante"," marée descendante")</f>
        <v xml:space="preserve"> marée descendante</v>
      </c>
      <c r="G7" s="54"/>
      <c r="H7" s="54"/>
      <c r="I7" s="55"/>
      <c r="K7" s="53" t="str">
        <f>IF(L$21-L$15&gt;0, "marée montante"," marée descendante")</f>
        <v xml:space="preserve"> marée descendante</v>
      </c>
      <c r="L7" s="54"/>
      <c r="M7" s="54"/>
      <c r="N7" s="55"/>
      <c r="P7" s="53" t="e">
        <f>IF(Q$21-Q$15&gt;0, "marée montante"," marée descendante")</f>
        <v>#VALUE!</v>
      </c>
      <c r="Q7" s="54"/>
      <c r="R7" s="54"/>
      <c r="S7" s="55"/>
      <c r="U7" s="53" t="e">
        <f>IF(V$21-V$15&gt;0, "marée montante"," marée descendante")</f>
        <v>#VALUE!</v>
      </c>
      <c r="V7" s="54"/>
      <c r="W7" s="54"/>
      <c r="X7" s="55"/>
    </row>
    <row r="8" spans="1:24" x14ac:dyDescent="0.3">
      <c r="A8" s="1" t="str">
        <f>IF(B$21-B$15&gt;0, "heure BM","heure PM")</f>
        <v>heure PM</v>
      </c>
      <c r="B8" s="2" t="str">
        <f>IF(B$21-B$15&gt;0, "heure PM","heure BM")</f>
        <v>heure BM</v>
      </c>
      <c r="C8" s="2" t="s">
        <v>0</v>
      </c>
      <c r="D8" s="3" t="s">
        <v>1</v>
      </c>
      <c r="F8" s="1" t="str">
        <f>IF(G$21-G$15&gt;0, "heure BM","heure PM")</f>
        <v>heure PM</v>
      </c>
      <c r="G8" s="2" t="str">
        <f>IF(G$21-G$15&gt;0, "heure PM","heure BM")</f>
        <v>heure BM</v>
      </c>
      <c r="H8" s="2" t="s">
        <v>0</v>
      </c>
      <c r="I8" s="3" t="s">
        <v>1</v>
      </c>
      <c r="K8" s="1" t="str">
        <f>IF(L$21-L$15&gt;0, "heure BM","heure PM")</f>
        <v>heure PM</v>
      </c>
      <c r="L8" s="2" t="str">
        <f>IF(L$21-L$15&gt;0, "heure PM","heure BM")</f>
        <v>heure BM</v>
      </c>
      <c r="M8" s="2" t="s">
        <v>0</v>
      </c>
      <c r="N8" s="3" t="s">
        <v>1</v>
      </c>
      <c r="P8" s="1" t="e">
        <f>IF(Q$21-Q$15&gt;0, "heure BM","heure PM")</f>
        <v>#VALUE!</v>
      </c>
      <c r="Q8" s="2" t="e">
        <f>IF(Q$21-Q$15&gt;0, "heure PM","heure BM")</f>
        <v>#VALUE!</v>
      </c>
      <c r="R8" s="2" t="s">
        <v>0</v>
      </c>
      <c r="S8" s="3" t="s">
        <v>1</v>
      </c>
      <c r="U8" s="1" t="e">
        <f>IF(V$21-V$15&gt;0, "heure BM","heure PM")</f>
        <v>#VALUE!</v>
      </c>
      <c r="V8" s="2" t="e">
        <f>IF(V$21-V$15&gt;0, "heure PM","heure BM")</f>
        <v>#VALUE!</v>
      </c>
      <c r="W8" s="2" t="s">
        <v>0</v>
      </c>
      <c r="X8" s="3" t="s">
        <v>1</v>
      </c>
    </row>
    <row r="9" spans="1:24" x14ac:dyDescent="0.3">
      <c r="A9" s="4">
        <f>((LEFT(B3,2))/24)+((RIGHT(B3,2))/24/60)</f>
        <v>0.16805555555555554</v>
      </c>
      <c r="B9" s="5">
        <f>((LEFT(B4,2))/24)+((RIGHT(B4,2))/24/60)</f>
        <v>0.43819444444444444</v>
      </c>
      <c r="C9" s="6">
        <f>B9-A9</f>
        <v>0.27013888888888893</v>
      </c>
      <c r="D9" s="39">
        <f>C9/6</f>
        <v>4.5023148148148152E-2</v>
      </c>
      <c r="F9" s="4">
        <f>((LEFT(G3,2))/24)+((RIGHT(G3,2))/24/60)</f>
        <v>0.21041666666666667</v>
      </c>
      <c r="G9" s="5">
        <f>((LEFT(G4,2))/24)+((RIGHT(G4,2))/24/60)</f>
        <v>0.47916666666666663</v>
      </c>
      <c r="H9" s="6">
        <f>G9-F9</f>
        <v>0.26874999999999993</v>
      </c>
      <c r="I9" s="39">
        <f>H9/6</f>
        <v>4.4791666666666653E-2</v>
      </c>
      <c r="K9" s="4">
        <f>((LEFT(L3,2))/24)+((RIGHT(L3,2))/24/60)</f>
        <v>0.24513888888888891</v>
      </c>
      <c r="L9" s="5">
        <f>((LEFT(L4,2))/24)+((RIGHT(L4,2))/24/60)</f>
        <v>0.51388888888888884</v>
      </c>
      <c r="M9" s="6">
        <f>L9-K9</f>
        <v>0.26874999999999993</v>
      </c>
      <c r="N9" s="39">
        <f>M9/6</f>
        <v>4.4791666666666653E-2</v>
      </c>
      <c r="P9" s="4" t="e">
        <f>((LEFT(Q3,2))/24)+((RIGHT(Q3,2))/24/60)</f>
        <v>#VALUE!</v>
      </c>
      <c r="Q9" s="5" t="e">
        <f>((LEFT(Q4,2))/24)+((RIGHT(Q4,2))/24/60)</f>
        <v>#VALUE!</v>
      </c>
      <c r="R9" s="6" t="e">
        <f>Q9-P9</f>
        <v>#VALUE!</v>
      </c>
      <c r="S9" s="39" t="e">
        <f>R9/6</f>
        <v>#VALUE!</v>
      </c>
      <c r="U9" s="4" t="e">
        <f>((LEFT(V3,2))/24)+((RIGHT(V3,2))/24/60)</f>
        <v>#VALUE!</v>
      </c>
      <c r="V9" s="5" t="e">
        <f>((LEFT(V4,2))/24)+((RIGHT(V4,2))/24/60)</f>
        <v>#VALUE!</v>
      </c>
      <c r="W9" s="6" t="e">
        <f>V9-U9</f>
        <v>#VALUE!</v>
      </c>
      <c r="X9" s="39" t="e">
        <f>W9/6</f>
        <v>#VALUE!</v>
      </c>
    </row>
    <row r="10" spans="1:24" x14ac:dyDescent="0.3">
      <c r="A10" s="8"/>
      <c r="B10" s="32"/>
      <c r="C10" s="32"/>
      <c r="D10" s="9"/>
      <c r="F10" s="8"/>
      <c r="G10" s="32"/>
      <c r="H10" s="32"/>
      <c r="I10" s="9"/>
      <c r="K10" s="8"/>
      <c r="L10" s="32"/>
      <c r="M10" s="32"/>
      <c r="N10" s="9"/>
      <c r="P10" s="8"/>
      <c r="Q10" s="32"/>
      <c r="R10" s="32"/>
      <c r="S10" s="9"/>
      <c r="U10" s="8"/>
      <c r="V10" s="32"/>
      <c r="W10" s="32"/>
      <c r="X10" s="9"/>
    </row>
    <row r="11" spans="1:24" x14ac:dyDescent="0.3">
      <c r="A11" s="10" t="s">
        <v>2</v>
      </c>
      <c r="B11" s="11" t="s">
        <v>2</v>
      </c>
      <c r="C11" s="11" t="s">
        <v>3</v>
      </c>
      <c r="D11" s="12" t="s">
        <v>4</v>
      </c>
      <c r="F11" s="10" t="s">
        <v>2</v>
      </c>
      <c r="G11" s="11" t="s">
        <v>2</v>
      </c>
      <c r="H11" s="11" t="s">
        <v>3</v>
      </c>
      <c r="I11" s="12" t="s">
        <v>4</v>
      </c>
      <c r="K11" s="10" t="s">
        <v>2</v>
      </c>
      <c r="L11" s="11" t="s">
        <v>2</v>
      </c>
      <c r="M11" s="11" t="s">
        <v>3</v>
      </c>
      <c r="N11" s="12" t="s">
        <v>4</v>
      </c>
      <c r="P11" s="10" t="s">
        <v>2</v>
      </c>
      <c r="Q11" s="11" t="s">
        <v>2</v>
      </c>
      <c r="R11" s="11" t="s">
        <v>3</v>
      </c>
      <c r="S11" s="12" t="s">
        <v>4</v>
      </c>
      <c r="U11" s="10" t="s">
        <v>2</v>
      </c>
      <c r="V11" s="11" t="s">
        <v>2</v>
      </c>
      <c r="W11" s="11" t="s">
        <v>3</v>
      </c>
      <c r="X11" s="12" t="s">
        <v>4</v>
      </c>
    </row>
    <row r="12" spans="1:24" ht="15" thickBot="1" x14ac:dyDescent="0.35">
      <c r="A12" s="13" t="str">
        <f>SUBSTITUTE(C3,"m","")</f>
        <v>7,34</v>
      </c>
      <c r="B12" s="14" t="str">
        <f>SUBSTITUTE(C4,"m","")</f>
        <v>2,76</v>
      </c>
      <c r="C12" s="15">
        <f>B12-A12</f>
        <v>-4.58</v>
      </c>
      <c r="D12" s="16">
        <f>(C12)/12</f>
        <v>-0.38166666666666665</v>
      </c>
      <c r="F12" s="13" t="str">
        <f>SUBSTITUTE(H3,"m","")</f>
        <v>8,10</v>
      </c>
      <c r="G12" s="14" t="str">
        <f>SUBSTITUTE(H4,"m","")</f>
        <v>1,91</v>
      </c>
      <c r="H12" s="15">
        <f>G12-F12</f>
        <v>-6.1899999999999995</v>
      </c>
      <c r="I12" s="16">
        <f>(H12)/12</f>
        <v>-0.51583333333333325</v>
      </c>
      <c r="K12" s="13" t="str">
        <f>SUBSTITUTE(M3,"m","")</f>
        <v>8,78</v>
      </c>
      <c r="L12" s="14" t="str">
        <f>SUBSTITUTE(M4,"m","")</f>
        <v>1,17</v>
      </c>
      <c r="M12" s="15">
        <f>L12-K12</f>
        <v>-7.6099999999999994</v>
      </c>
      <c r="N12" s="16">
        <f>(M12)/12</f>
        <v>-0.63416666666666666</v>
      </c>
      <c r="P12" s="13" t="str">
        <f>SUBSTITUTE(R3,"m","")</f>
        <v/>
      </c>
      <c r="Q12" s="14" t="str">
        <f>SUBSTITUTE(R4,"m","")</f>
        <v/>
      </c>
      <c r="R12" s="15" t="e">
        <f>Q12-P12</f>
        <v>#VALUE!</v>
      </c>
      <c r="S12" s="16" t="e">
        <f>(R12)/12</f>
        <v>#VALUE!</v>
      </c>
      <c r="U12" s="13" t="str">
        <f>SUBSTITUTE(W3,"m","")</f>
        <v/>
      </c>
      <c r="V12" s="14" t="str">
        <f>SUBSTITUTE(W4,"m","")</f>
        <v/>
      </c>
      <c r="W12" s="15" t="e">
        <f>V12-U12</f>
        <v>#VALUE!</v>
      </c>
      <c r="X12" s="16" t="e">
        <f>(W12)/12</f>
        <v>#VALUE!</v>
      </c>
    </row>
    <row r="13" spans="1:24" ht="15" thickBot="1" x14ac:dyDescent="0.35">
      <c r="A13" s="17"/>
      <c r="B13" s="32"/>
      <c r="C13" s="32"/>
      <c r="D13" s="9"/>
      <c r="F13" s="17"/>
      <c r="G13" s="32"/>
      <c r="H13" s="32"/>
      <c r="I13" s="9"/>
      <c r="K13" s="17"/>
      <c r="L13" s="32"/>
      <c r="M13" s="32"/>
      <c r="N13" s="9"/>
      <c r="P13" s="17"/>
      <c r="Q13" s="32"/>
      <c r="R13" s="32"/>
      <c r="S13" s="9"/>
      <c r="U13" s="17"/>
      <c r="V13" s="32"/>
      <c r="W13" s="32"/>
      <c r="X13" s="9"/>
    </row>
    <row r="14" spans="1:24" x14ac:dyDescent="0.3">
      <c r="A14" s="1"/>
      <c r="B14" s="2" t="s">
        <v>2</v>
      </c>
      <c r="C14" s="28" t="s">
        <v>5</v>
      </c>
      <c r="D14" s="35"/>
      <c r="F14" s="1"/>
      <c r="G14" s="2" t="s">
        <v>2</v>
      </c>
      <c r="H14" s="28" t="s">
        <v>5</v>
      </c>
      <c r="I14" s="35"/>
      <c r="K14" s="1"/>
      <c r="L14" s="2" t="s">
        <v>2</v>
      </c>
      <c r="M14" s="28" t="s">
        <v>5</v>
      </c>
      <c r="N14" s="35"/>
      <c r="P14" s="1"/>
      <c r="Q14" s="2" t="s">
        <v>2</v>
      </c>
      <c r="R14" s="28" t="s">
        <v>5</v>
      </c>
      <c r="S14" s="35"/>
      <c r="U14" s="1"/>
      <c r="V14" s="2" t="s">
        <v>2</v>
      </c>
      <c r="W14" s="28" t="s">
        <v>5</v>
      </c>
      <c r="X14" s="35"/>
    </row>
    <row r="15" spans="1:24" x14ac:dyDescent="0.3">
      <c r="A15" s="18" t="str">
        <f>IF(B$21-B$15&gt;0, "PM-6(BM)","PM")</f>
        <v>PM</v>
      </c>
      <c r="B15" s="19" t="str">
        <f>A12</f>
        <v>7,34</v>
      </c>
      <c r="C15" s="29">
        <f>A9</f>
        <v>0.16805555555555554</v>
      </c>
      <c r="D15" s="36"/>
      <c r="F15" s="18" t="str">
        <f>IF(G$21-G$15&gt;0, "PM-6(BM)","PM")</f>
        <v>PM</v>
      </c>
      <c r="G15" s="19" t="str">
        <f>F12</f>
        <v>8,10</v>
      </c>
      <c r="H15" s="29">
        <f>F9</f>
        <v>0.21041666666666667</v>
      </c>
      <c r="I15" s="36"/>
      <c r="K15" s="18" t="str">
        <f>IF(L$21-L$15&gt;0, "PM-6(BM)","PM")</f>
        <v>PM</v>
      </c>
      <c r="L15" s="19" t="str">
        <f>K12</f>
        <v>8,78</v>
      </c>
      <c r="M15" s="29">
        <f>K9</f>
        <v>0.24513888888888891</v>
      </c>
      <c r="N15" s="36"/>
      <c r="P15" s="18" t="e">
        <f>IF(Q$21-Q$15&gt;0, "PM-6(BM)","PM")</f>
        <v>#VALUE!</v>
      </c>
      <c r="Q15" s="19" t="str">
        <f>P12</f>
        <v/>
      </c>
      <c r="R15" s="29" t="e">
        <f>P9</f>
        <v>#VALUE!</v>
      </c>
      <c r="S15" s="36"/>
      <c r="U15" s="18" t="e">
        <f>IF(V$21-V$15&gt;0, "PM-6(BM)","PM")</f>
        <v>#VALUE!</v>
      </c>
      <c r="V15" s="19" t="str">
        <f>U12</f>
        <v/>
      </c>
      <c r="W15" s="29" t="e">
        <f>U9</f>
        <v>#VALUE!</v>
      </c>
      <c r="X15" s="36"/>
    </row>
    <row r="16" spans="1:24" x14ac:dyDescent="0.3">
      <c r="A16" s="20" t="str">
        <f>IF(B$21-B$15&gt;0, "PM-5","PM+1")</f>
        <v>PM+1</v>
      </c>
      <c r="B16" s="21">
        <f>A12+D12</f>
        <v>6.958333333333333</v>
      </c>
      <c r="C16" s="30">
        <f>C15+D$9</f>
        <v>0.21307870370370369</v>
      </c>
      <c r="D16" s="36"/>
      <c r="F16" s="20" t="str">
        <f>IF(G$21-G$15&gt;0, "PM-5","PM+1")</f>
        <v>PM+1</v>
      </c>
      <c r="G16" s="21">
        <f>F12+I12</f>
        <v>7.5841666666666665</v>
      </c>
      <c r="H16" s="30">
        <f>H15+I$9</f>
        <v>0.25520833333333331</v>
      </c>
      <c r="I16" s="36"/>
      <c r="K16" s="20" t="str">
        <f>IF(L$21-L$15&gt;0, "PM-5","PM+1")</f>
        <v>PM+1</v>
      </c>
      <c r="L16" s="21">
        <f>K12+N12</f>
        <v>8.1458333333333321</v>
      </c>
      <c r="M16" s="30">
        <f>M15+N$9</f>
        <v>0.28993055555555558</v>
      </c>
      <c r="N16" s="36"/>
      <c r="P16" s="20" t="e">
        <f>IF(Q$21-Q$15&gt;0, "PM-5","PM+1")</f>
        <v>#VALUE!</v>
      </c>
      <c r="Q16" s="21" t="e">
        <f>P12+S12</f>
        <v>#VALUE!</v>
      </c>
      <c r="R16" s="30" t="e">
        <f>R15+S$9</f>
        <v>#VALUE!</v>
      </c>
      <c r="S16" s="36"/>
      <c r="U16" s="20" t="e">
        <f>IF(V$21-V$15&gt;0, "PM-5","PM+1")</f>
        <v>#VALUE!</v>
      </c>
      <c r="V16" s="21" t="e">
        <f>U12+X12</f>
        <v>#VALUE!</v>
      </c>
      <c r="W16" s="30" t="e">
        <f>W15+X$9</f>
        <v>#VALUE!</v>
      </c>
      <c r="X16" s="36"/>
    </row>
    <row r="17" spans="1:24" x14ac:dyDescent="0.3">
      <c r="A17" s="18" t="str">
        <f>IF(B$21-B$15&gt;0, "PM-4","PM+2")</f>
        <v>PM+2</v>
      </c>
      <c r="B17" s="19">
        <f>A12+(D12*3)</f>
        <v>6.1950000000000003</v>
      </c>
      <c r="C17" s="29">
        <f t="shared" ref="C17:C21" si="0">C16+D$9</f>
        <v>0.25810185185185186</v>
      </c>
      <c r="D17" s="36"/>
      <c r="F17" s="18" t="str">
        <f>IF(G$21-G$15&gt;0, "PM-4","PM+2")</f>
        <v>PM+2</v>
      </c>
      <c r="G17" s="19">
        <f>F12+(I12*3)</f>
        <v>6.5525000000000002</v>
      </c>
      <c r="H17" s="29">
        <f t="shared" ref="H17:H21" si="1">H16+I$9</f>
        <v>0.3</v>
      </c>
      <c r="I17" s="36"/>
      <c r="K17" s="18" t="str">
        <f>IF(L$21-L$15&gt;0, "PM-4","PM+2")</f>
        <v>PM+2</v>
      </c>
      <c r="L17" s="19">
        <f>K12+(N12*3)</f>
        <v>6.8774999999999995</v>
      </c>
      <c r="M17" s="29">
        <f t="shared" ref="M17:M21" si="2">M16+N$9</f>
        <v>0.33472222222222225</v>
      </c>
      <c r="N17" s="36"/>
      <c r="P17" s="18" t="e">
        <f>IF(Q$21-Q$15&gt;0, "PM-4","PM+2")</f>
        <v>#VALUE!</v>
      </c>
      <c r="Q17" s="19" t="e">
        <f>P12+(S12*3)</f>
        <v>#VALUE!</v>
      </c>
      <c r="R17" s="29" t="e">
        <f t="shared" ref="R17:R21" si="3">R16+S$9</f>
        <v>#VALUE!</v>
      </c>
      <c r="S17" s="36"/>
      <c r="U17" s="18" t="e">
        <f>IF(V$21-V$15&gt;0, "PM-4","PM+2")</f>
        <v>#VALUE!</v>
      </c>
      <c r="V17" s="19" t="e">
        <f>U12+(X12*3)</f>
        <v>#VALUE!</v>
      </c>
      <c r="W17" s="29" t="e">
        <f t="shared" ref="W17:W21" si="4">W16+X$9</f>
        <v>#VALUE!</v>
      </c>
      <c r="X17" s="36"/>
    </row>
    <row r="18" spans="1:24" x14ac:dyDescent="0.3">
      <c r="A18" s="20" t="str">
        <f>IF(B$21-B$15&gt;0, "PM-3","PM+3")</f>
        <v>PM+3</v>
      </c>
      <c r="B18" s="21">
        <f>A12+(D12*6)</f>
        <v>5.05</v>
      </c>
      <c r="C18" s="30">
        <f t="shared" si="0"/>
        <v>0.30312500000000003</v>
      </c>
      <c r="D18" s="36"/>
      <c r="F18" s="20" t="str">
        <f>IF(G$21-G$15&gt;0, "PM-3","PM+3")</f>
        <v>PM+3</v>
      </c>
      <c r="G18" s="21">
        <f>F12+(I12*6)</f>
        <v>5.0049999999999999</v>
      </c>
      <c r="H18" s="30">
        <f t="shared" si="1"/>
        <v>0.34479166666666666</v>
      </c>
      <c r="I18" s="36"/>
      <c r="K18" s="20" t="str">
        <f>IF(L$21-L$15&gt;0, "PM-3","PM+3")</f>
        <v>PM+3</v>
      </c>
      <c r="L18" s="21">
        <f>K12+(N12*6)</f>
        <v>4.9749999999999996</v>
      </c>
      <c r="M18" s="30">
        <f t="shared" si="2"/>
        <v>0.37951388888888893</v>
      </c>
      <c r="N18" s="36"/>
      <c r="P18" s="20" t="e">
        <f>IF(Q$21-Q$15&gt;0, "PM-3","PM+3")</f>
        <v>#VALUE!</v>
      </c>
      <c r="Q18" s="21" t="e">
        <f>P12+(S12*6)</f>
        <v>#VALUE!</v>
      </c>
      <c r="R18" s="30" t="e">
        <f t="shared" si="3"/>
        <v>#VALUE!</v>
      </c>
      <c r="S18" s="36"/>
      <c r="U18" s="20" t="e">
        <f>IF(V$21-V$15&gt;0, "PM-3","PM+3")</f>
        <v>#VALUE!</v>
      </c>
      <c r="V18" s="21" t="e">
        <f>U12+(X12*6)</f>
        <v>#VALUE!</v>
      </c>
      <c r="W18" s="30" t="e">
        <f t="shared" si="4"/>
        <v>#VALUE!</v>
      </c>
      <c r="X18" s="36"/>
    </row>
    <row r="19" spans="1:24" x14ac:dyDescent="0.3">
      <c r="A19" s="18" t="str">
        <f>IF(B$21-B$15&gt;0, "PM-2","PM+4")</f>
        <v>PM+4</v>
      </c>
      <c r="B19" s="19">
        <f>A12+(D12*9)</f>
        <v>3.9049999999999998</v>
      </c>
      <c r="C19" s="29">
        <f t="shared" si="0"/>
        <v>0.34814814814814821</v>
      </c>
      <c r="D19" s="36"/>
      <c r="F19" s="18" t="str">
        <f>IF(G$21-G$15&gt;0, "PM-2","PM+4")</f>
        <v>PM+4</v>
      </c>
      <c r="G19" s="19">
        <f>F12+(I12*9)</f>
        <v>3.4575000000000005</v>
      </c>
      <c r="H19" s="29">
        <f t="shared" si="1"/>
        <v>0.38958333333333334</v>
      </c>
      <c r="I19" s="36"/>
      <c r="K19" s="18" t="str">
        <f>IF(L$21-L$15&gt;0, "PM-2","PM+4")</f>
        <v>PM+4</v>
      </c>
      <c r="L19" s="19">
        <f>K12+(N12*9)</f>
        <v>3.0724999999999998</v>
      </c>
      <c r="M19" s="29">
        <f t="shared" si="2"/>
        <v>0.4243055555555556</v>
      </c>
      <c r="N19" s="36"/>
      <c r="P19" s="18" t="e">
        <f>IF(Q$21-Q$15&gt;0, "PM-2","PM+4")</f>
        <v>#VALUE!</v>
      </c>
      <c r="Q19" s="19" t="e">
        <f>P12+(S12*9)</f>
        <v>#VALUE!</v>
      </c>
      <c r="R19" s="29" t="e">
        <f t="shared" si="3"/>
        <v>#VALUE!</v>
      </c>
      <c r="S19" s="36"/>
      <c r="U19" s="18" t="e">
        <f>IF(V$21-V$15&gt;0, "PM-2","PM+4")</f>
        <v>#VALUE!</v>
      </c>
      <c r="V19" s="19" t="e">
        <f>U12+(X12*9)</f>
        <v>#VALUE!</v>
      </c>
      <c r="W19" s="29" t="e">
        <f t="shared" si="4"/>
        <v>#VALUE!</v>
      </c>
      <c r="X19" s="36"/>
    </row>
    <row r="20" spans="1:24" x14ac:dyDescent="0.3">
      <c r="A20" s="20" t="str">
        <f>IF(B$21-B$15&gt;0, "PM-1","PM+5")</f>
        <v>PM+5</v>
      </c>
      <c r="B20" s="21">
        <f>A12+(D12*11)</f>
        <v>3.1416666666666666</v>
      </c>
      <c r="C20" s="30">
        <f t="shared" si="0"/>
        <v>0.39317129629629638</v>
      </c>
      <c r="D20" s="36"/>
      <c r="F20" s="20" t="str">
        <f>IF(G$21-G$15&gt;0, "PM-1","PM+5")</f>
        <v>PM+5</v>
      </c>
      <c r="G20" s="21">
        <f>F12+(I12*11)</f>
        <v>2.4258333333333342</v>
      </c>
      <c r="H20" s="30">
        <f t="shared" si="1"/>
        <v>0.43437500000000001</v>
      </c>
      <c r="I20" s="36"/>
      <c r="K20" s="20" t="str">
        <f>IF(L$21-L$15&gt;0, "PM-1","PM+5")</f>
        <v>PM+5</v>
      </c>
      <c r="L20" s="21">
        <f>K12+(N12*11)</f>
        <v>1.8041666666666663</v>
      </c>
      <c r="M20" s="30">
        <f t="shared" si="2"/>
        <v>0.46909722222222228</v>
      </c>
      <c r="N20" s="36"/>
      <c r="P20" s="20" t="e">
        <f>IF(Q$21-Q$15&gt;0, "PM-1","PM+5")</f>
        <v>#VALUE!</v>
      </c>
      <c r="Q20" s="21" t="e">
        <f>P12+(S12*11)</f>
        <v>#VALUE!</v>
      </c>
      <c r="R20" s="30" t="e">
        <f t="shared" si="3"/>
        <v>#VALUE!</v>
      </c>
      <c r="S20" s="36"/>
      <c r="U20" s="20" t="e">
        <f>IF(V$21-V$15&gt;0, "PM-1","PM+5")</f>
        <v>#VALUE!</v>
      </c>
      <c r="V20" s="21" t="e">
        <f>U12+(X12*11)</f>
        <v>#VALUE!</v>
      </c>
      <c r="W20" s="30" t="e">
        <f t="shared" si="4"/>
        <v>#VALUE!</v>
      </c>
      <c r="X20" s="36"/>
    </row>
    <row r="21" spans="1:24" ht="15" thickBot="1" x14ac:dyDescent="0.35">
      <c r="A21" s="27" t="str">
        <f>IF(B$21-B$15&gt;0, "PM","PM+6(BM)")</f>
        <v>PM+6(BM)</v>
      </c>
      <c r="B21" s="33">
        <f>A12+(D12*12)</f>
        <v>2.76</v>
      </c>
      <c r="C21" s="34">
        <f t="shared" si="0"/>
        <v>0.43819444444444455</v>
      </c>
      <c r="D21" s="38"/>
      <c r="F21" s="27" t="str">
        <f>IF(G$21-G$15&gt;0, "PM","PM+6(BM)")</f>
        <v>PM+6(BM)</v>
      </c>
      <c r="G21" s="33">
        <f>F12+(I12*12)</f>
        <v>1.9100000000000001</v>
      </c>
      <c r="H21" s="34">
        <f t="shared" si="1"/>
        <v>0.47916666666666669</v>
      </c>
      <c r="I21" s="38"/>
      <c r="K21" s="27" t="str">
        <f>IF(L$21-L$15&gt;0, "PM","PM+6(BM)")</f>
        <v>PM+6(BM)</v>
      </c>
      <c r="L21" s="33">
        <f>K12+(N12*12)</f>
        <v>1.17</v>
      </c>
      <c r="M21" s="34">
        <f t="shared" si="2"/>
        <v>0.51388888888888895</v>
      </c>
      <c r="N21" s="38"/>
      <c r="P21" s="27" t="e">
        <f>IF(Q$21-Q$15&gt;0, "PM","PM+6(BM)")</f>
        <v>#VALUE!</v>
      </c>
      <c r="Q21" s="33" t="e">
        <f>P12+(S12*12)</f>
        <v>#VALUE!</v>
      </c>
      <c r="R21" s="34" t="e">
        <f t="shared" si="3"/>
        <v>#VALUE!</v>
      </c>
      <c r="S21" s="38"/>
      <c r="U21" s="27" t="e">
        <f>IF(V$21-V$15&gt;0, "PM","PM+6(BM)")</f>
        <v>#VALUE!</v>
      </c>
      <c r="V21" s="33" t="e">
        <f>U12+(X12*12)</f>
        <v>#VALUE!</v>
      </c>
      <c r="W21" s="34" t="e">
        <f t="shared" si="4"/>
        <v>#VALUE!</v>
      </c>
      <c r="X21" s="38"/>
    </row>
    <row r="22" spans="1:24" ht="15" thickBot="1" x14ac:dyDescent="0.35">
      <c r="A22" s="53" t="str">
        <f>IF(B$36-B$30&gt;0, "marée montante"," marée descendante")</f>
        <v>marée montante</v>
      </c>
      <c r="B22" s="54"/>
      <c r="C22" s="54"/>
      <c r="D22" s="55"/>
      <c r="F22" s="53" t="str">
        <f>IF(G$36-G$30&gt;0, "marée montante"," marée descendante")</f>
        <v>marée montante</v>
      </c>
      <c r="G22" s="54"/>
      <c r="H22" s="54"/>
      <c r="I22" s="55"/>
      <c r="K22" s="53" t="str">
        <f>IF(L$36-L$30&gt;0, "marée montante"," marée descendante")</f>
        <v>marée montante</v>
      </c>
      <c r="L22" s="54"/>
      <c r="M22" s="54"/>
      <c r="N22" s="55"/>
      <c r="P22" s="53" t="e">
        <f>IF(Q$36-Q$30&gt;0, "marée montante"," marée descendante")</f>
        <v>#VALUE!</v>
      </c>
      <c r="Q22" s="54"/>
      <c r="R22" s="54"/>
      <c r="S22" s="55"/>
      <c r="U22" s="53" t="e">
        <f>IF(V$36-V$30&gt;0, "marée montante"," marée descendante")</f>
        <v>#VALUE!</v>
      </c>
      <c r="V22" s="54"/>
      <c r="W22" s="54"/>
      <c r="X22" s="55"/>
    </row>
    <row r="23" spans="1:24" x14ac:dyDescent="0.3">
      <c r="A23" s="1" t="str">
        <f>IF(B$36-B$30&gt;0, "heure BM","heure PM")</f>
        <v>heure BM</v>
      </c>
      <c r="B23" s="2" t="str">
        <f>IF(B$36-B$30&gt;0, "heure PM","heure BM")</f>
        <v>heure PM</v>
      </c>
      <c r="C23" s="2" t="s">
        <v>0</v>
      </c>
      <c r="D23" s="3" t="s">
        <v>1</v>
      </c>
      <c r="F23" s="1" t="str">
        <f>IF(G$36-G$30&gt;0, "heure BM","heure PM")</f>
        <v>heure BM</v>
      </c>
      <c r="G23" s="2" t="str">
        <f>IF(G$36-G$30&gt;0, "heure PM","heure BM")</f>
        <v>heure PM</v>
      </c>
      <c r="H23" s="2" t="s">
        <v>0</v>
      </c>
      <c r="I23" s="3" t="s">
        <v>1</v>
      </c>
      <c r="K23" s="1" t="str">
        <f>IF(L$36-L$30&gt;0, "heure BM","heure PM")</f>
        <v>heure BM</v>
      </c>
      <c r="L23" s="2" t="str">
        <f>IF(L$36-L$30&gt;0, "heure PM","heure BM")</f>
        <v>heure PM</v>
      </c>
      <c r="M23" s="2" t="s">
        <v>0</v>
      </c>
      <c r="N23" s="3" t="s">
        <v>1</v>
      </c>
      <c r="P23" s="1" t="e">
        <f>IF(Q$36-Q$30&gt;0, "heure BM","heure PM")</f>
        <v>#VALUE!</v>
      </c>
      <c r="Q23" s="2" t="e">
        <f>IF(Q$36-Q$30&gt;0, "heure PM","heure BM")</f>
        <v>#VALUE!</v>
      </c>
      <c r="R23" s="2" t="s">
        <v>0</v>
      </c>
      <c r="S23" s="3" t="s">
        <v>1</v>
      </c>
      <c r="U23" s="1" t="e">
        <f>IF(V$36-V$30&gt;0, "heure BM","heure PM")</f>
        <v>#VALUE!</v>
      </c>
      <c r="V23" s="2" t="e">
        <f>IF(V$36-V$30&gt;0, "heure PM","heure BM")</f>
        <v>#VALUE!</v>
      </c>
      <c r="W23" s="2" t="s">
        <v>0</v>
      </c>
      <c r="X23" s="3" t="s">
        <v>1</v>
      </c>
    </row>
    <row r="24" spans="1:24" x14ac:dyDescent="0.3">
      <c r="A24" s="4">
        <f>((LEFT(B4,2))/24)+((RIGHT(B4,2))/24/60)</f>
        <v>0.43819444444444444</v>
      </c>
      <c r="B24" s="5">
        <f>((LEFT(B5,2))/24)+((RIGHT(B5,2))/24/60)</f>
        <v>0.69652777777777775</v>
      </c>
      <c r="C24" s="6">
        <f>B24-A24</f>
        <v>0.2583333333333333</v>
      </c>
      <c r="D24" s="39">
        <f>C24/6</f>
        <v>4.3055555555555548E-2</v>
      </c>
      <c r="F24" s="4">
        <f>((LEFT(G4,2))/24)+((RIGHT(G4,2))/24/60)</f>
        <v>0.47916666666666663</v>
      </c>
      <c r="G24" s="5">
        <f>((LEFT(G5,2))/24)+((RIGHT(G5,2))/24/60)</f>
        <v>0.73333333333333339</v>
      </c>
      <c r="H24" s="6">
        <f>G24-F24</f>
        <v>0.25416666666666676</v>
      </c>
      <c r="I24" s="39">
        <f>H24/6</f>
        <v>4.2361111111111127E-2</v>
      </c>
      <c r="K24" s="4">
        <f>((LEFT(L4,2))/24)+((RIGHT(L4,2))/24/60)</f>
        <v>0.51388888888888884</v>
      </c>
      <c r="L24" s="5">
        <f>((LEFT(L5,2))/24)+((RIGHT(L5,2))/24/60)</f>
        <v>0.76597222222222228</v>
      </c>
      <c r="M24" s="6">
        <f>L24-K24</f>
        <v>0.25208333333333344</v>
      </c>
      <c r="N24" s="39">
        <f>M24/6</f>
        <v>4.2013888888888906E-2</v>
      </c>
      <c r="P24" s="4" t="e">
        <f>((LEFT(Q4,2))/24)+((RIGHT(Q4,2))/24/60)</f>
        <v>#VALUE!</v>
      </c>
      <c r="Q24" s="5" t="e">
        <f>((LEFT(Q5,2))/24)+((RIGHT(Q5,2))/24/60)</f>
        <v>#VALUE!</v>
      </c>
      <c r="R24" s="6" t="e">
        <f>Q24-P24</f>
        <v>#VALUE!</v>
      </c>
      <c r="S24" s="39" t="e">
        <f>R24/6</f>
        <v>#VALUE!</v>
      </c>
      <c r="U24" s="4" t="e">
        <f>((LEFT(V4,2))/24)+((RIGHT(V4,2))/24/60)</f>
        <v>#VALUE!</v>
      </c>
      <c r="V24" s="5" t="e">
        <f>((LEFT(V5,2))/24)+((RIGHT(V5,2))/24/60)</f>
        <v>#VALUE!</v>
      </c>
      <c r="W24" s="6" t="e">
        <f>V24-U24</f>
        <v>#VALUE!</v>
      </c>
      <c r="X24" s="39" t="e">
        <f>W24/6</f>
        <v>#VALUE!</v>
      </c>
    </row>
    <row r="25" spans="1:24" x14ac:dyDescent="0.3">
      <c r="A25" s="8"/>
      <c r="B25" s="32"/>
      <c r="C25" s="32"/>
      <c r="D25" s="9"/>
      <c r="F25" s="8"/>
      <c r="G25" s="32"/>
      <c r="H25" s="32"/>
      <c r="I25" s="9"/>
      <c r="K25" s="8"/>
      <c r="L25" s="32"/>
      <c r="M25" s="32"/>
      <c r="N25" s="9"/>
      <c r="P25" s="8"/>
      <c r="Q25" s="32"/>
      <c r="R25" s="32"/>
      <c r="S25" s="9"/>
      <c r="U25" s="8"/>
      <c r="V25" s="32"/>
      <c r="W25" s="32"/>
      <c r="X25" s="9"/>
    </row>
    <row r="26" spans="1:24" x14ac:dyDescent="0.3">
      <c r="A26" s="10" t="s">
        <v>2</v>
      </c>
      <c r="B26" s="11" t="s">
        <v>2</v>
      </c>
      <c r="C26" s="11" t="s">
        <v>3</v>
      </c>
      <c r="D26" s="12" t="s">
        <v>4</v>
      </c>
      <c r="F26" s="10" t="s">
        <v>2</v>
      </c>
      <c r="G26" s="11" t="s">
        <v>2</v>
      </c>
      <c r="H26" s="11" t="s">
        <v>3</v>
      </c>
      <c r="I26" s="12" t="s">
        <v>4</v>
      </c>
      <c r="K26" s="10" t="s">
        <v>2</v>
      </c>
      <c r="L26" s="11" t="s">
        <v>2</v>
      </c>
      <c r="M26" s="11" t="s">
        <v>3</v>
      </c>
      <c r="N26" s="12" t="s">
        <v>4</v>
      </c>
      <c r="P26" s="10" t="s">
        <v>2</v>
      </c>
      <c r="Q26" s="11" t="s">
        <v>2</v>
      </c>
      <c r="R26" s="11" t="s">
        <v>3</v>
      </c>
      <c r="S26" s="12" t="s">
        <v>4</v>
      </c>
      <c r="U26" s="10" t="s">
        <v>2</v>
      </c>
      <c r="V26" s="11" t="s">
        <v>2</v>
      </c>
      <c r="W26" s="11" t="s">
        <v>3</v>
      </c>
      <c r="X26" s="12" t="s">
        <v>4</v>
      </c>
    </row>
    <row r="27" spans="1:24" ht="15" thickBot="1" x14ac:dyDescent="0.35">
      <c r="A27" s="13" t="str">
        <f>SUBSTITUTE(C4,"m","")</f>
        <v>2,76</v>
      </c>
      <c r="B27" s="14" t="str">
        <f>SUBSTITUTE(C5,"m","")</f>
        <v>7,58</v>
      </c>
      <c r="C27" s="15">
        <f>B27-A27</f>
        <v>4.82</v>
      </c>
      <c r="D27" s="16">
        <f>(C27)/12</f>
        <v>0.40166666666666667</v>
      </c>
      <c r="F27" s="13" t="str">
        <f>SUBSTITUTE(H4,"m","")</f>
        <v>1,91</v>
      </c>
      <c r="G27" s="14" t="str">
        <f>SUBSTITUTE(H5,"m","")</f>
        <v>8,29</v>
      </c>
      <c r="H27" s="15">
        <f>G27-F27</f>
        <v>6.379999999999999</v>
      </c>
      <c r="I27" s="16">
        <f>(H27)/12</f>
        <v>0.53166666666666662</v>
      </c>
      <c r="K27" s="13" t="str">
        <f>SUBSTITUTE(M4,"m","")</f>
        <v>1,17</v>
      </c>
      <c r="L27" s="14" t="str">
        <f>SUBSTITUTE(M5,"m","")</f>
        <v>8,85</v>
      </c>
      <c r="M27" s="15">
        <f>L27-K27</f>
        <v>7.68</v>
      </c>
      <c r="N27" s="16">
        <f>(M27)/12</f>
        <v>0.64</v>
      </c>
      <c r="P27" s="13" t="str">
        <f>SUBSTITUTE(R4,"m","")</f>
        <v/>
      </c>
      <c r="Q27" s="14" t="str">
        <f>SUBSTITUTE(R5,"m","")</f>
        <v/>
      </c>
      <c r="R27" s="15" t="e">
        <f>Q27-P27</f>
        <v>#VALUE!</v>
      </c>
      <c r="S27" s="16" t="e">
        <f>(R27)/12</f>
        <v>#VALUE!</v>
      </c>
      <c r="U27" s="13" t="str">
        <f>SUBSTITUTE(W4,"m","")</f>
        <v/>
      </c>
      <c r="V27" s="14" t="str">
        <f>SUBSTITUTE(W5,"m","")</f>
        <v/>
      </c>
      <c r="W27" s="15" t="e">
        <f>V27-U27</f>
        <v>#VALUE!</v>
      </c>
      <c r="X27" s="16" t="e">
        <f>(W27)/12</f>
        <v>#VALUE!</v>
      </c>
    </row>
    <row r="28" spans="1:24" ht="15" thickBot="1" x14ac:dyDescent="0.35">
      <c r="A28" s="17"/>
      <c r="B28" s="32"/>
      <c r="C28" s="32"/>
      <c r="D28" s="9"/>
      <c r="F28" s="17"/>
      <c r="G28" s="32"/>
      <c r="H28" s="32"/>
      <c r="I28" s="9"/>
      <c r="K28" s="17"/>
      <c r="L28" s="32"/>
      <c r="M28" s="32"/>
      <c r="N28" s="9"/>
      <c r="P28" s="17"/>
      <c r="Q28" s="32"/>
      <c r="R28" s="32"/>
      <c r="S28" s="9"/>
      <c r="U28" s="17"/>
      <c r="V28" s="32"/>
      <c r="W28" s="32"/>
      <c r="X28" s="9"/>
    </row>
    <row r="29" spans="1:24" x14ac:dyDescent="0.3">
      <c r="A29" s="1"/>
      <c r="B29" s="2" t="s">
        <v>2</v>
      </c>
      <c r="C29" s="28" t="s">
        <v>5</v>
      </c>
      <c r="D29" s="35"/>
      <c r="F29" s="1"/>
      <c r="G29" s="2" t="s">
        <v>2</v>
      </c>
      <c r="H29" s="28" t="s">
        <v>5</v>
      </c>
      <c r="I29" s="35"/>
      <c r="K29" s="1"/>
      <c r="L29" s="2" t="s">
        <v>2</v>
      </c>
      <c r="M29" s="28" t="s">
        <v>5</v>
      </c>
      <c r="N29" s="35"/>
      <c r="P29" s="1"/>
      <c r="Q29" s="2" t="s">
        <v>2</v>
      </c>
      <c r="R29" s="28" t="s">
        <v>5</v>
      </c>
      <c r="S29" s="35"/>
      <c r="U29" s="1"/>
      <c r="V29" s="2" t="s">
        <v>2</v>
      </c>
      <c r="W29" s="28" t="s">
        <v>5</v>
      </c>
      <c r="X29" s="35"/>
    </row>
    <row r="30" spans="1:24" x14ac:dyDescent="0.3">
      <c r="A30" s="18" t="str">
        <f>IF(B$36-B$30&gt;0, "PM-6(BM)","PM")</f>
        <v>PM-6(BM)</v>
      </c>
      <c r="B30" s="19" t="str">
        <f>A27</f>
        <v>2,76</v>
      </c>
      <c r="C30" s="29">
        <f>A24</f>
        <v>0.43819444444444444</v>
      </c>
      <c r="D30" s="36"/>
      <c r="F30" s="18" t="str">
        <f>IF(G$36-G$30&gt;0, "PM-6(BM)","PM")</f>
        <v>PM-6(BM)</v>
      </c>
      <c r="G30" s="19" t="str">
        <f>F27</f>
        <v>1,91</v>
      </c>
      <c r="H30" s="29">
        <f>F24</f>
        <v>0.47916666666666663</v>
      </c>
      <c r="I30" s="36"/>
      <c r="K30" s="18" t="str">
        <f>IF(L$36-L$30&gt;0, "PM-6(BM)","PM")</f>
        <v>PM-6(BM)</v>
      </c>
      <c r="L30" s="19" t="str">
        <f>K27</f>
        <v>1,17</v>
      </c>
      <c r="M30" s="29">
        <f>K24</f>
        <v>0.51388888888888884</v>
      </c>
      <c r="N30" s="36"/>
      <c r="P30" s="18" t="e">
        <f>IF(Q$36-Q$30&gt;0, "PM-6(BM)","PM")</f>
        <v>#VALUE!</v>
      </c>
      <c r="Q30" s="19" t="str">
        <f>P27</f>
        <v/>
      </c>
      <c r="R30" s="29" t="e">
        <f>P24</f>
        <v>#VALUE!</v>
      </c>
      <c r="S30" s="36"/>
      <c r="U30" s="18" t="e">
        <f>IF(V$36-V$30&gt;0, "PM-6(BM)","PM")</f>
        <v>#VALUE!</v>
      </c>
      <c r="V30" s="19" t="str">
        <f>U27</f>
        <v/>
      </c>
      <c r="W30" s="29" t="e">
        <f>U24</f>
        <v>#VALUE!</v>
      </c>
      <c r="X30" s="36"/>
    </row>
    <row r="31" spans="1:24" x14ac:dyDescent="0.3">
      <c r="A31" s="20" t="str">
        <f>IF(B$36-B$30&gt;0, "PM-5","PM+1")</f>
        <v>PM-5</v>
      </c>
      <c r="B31" s="21">
        <f>A27+D27</f>
        <v>3.1616666666666666</v>
      </c>
      <c r="C31" s="30">
        <f>C30+D$24</f>
        <v>0.48125000000000001</v>
      </c>
      <c r="D31" s="36"/>
      <c r="F31" s="20" t="str">
        <f>IF(G$36-G$30&gt;0, "PM-5","PM+1")</f>
        <v>PM-5</v>
      </c>
      <c r="G31" s="21">
        <f>F27+I27</f>
        <v>2.4416666666666664</v>
      </c>
      <c r="H31" s="30">
        <f>H30+I$24</f>
        <v>0.52152777777777781</v>
      </c>
      <c r="I31" s="36"/>
      <c r="K31" s="20" t="str">
        <f>IF(L$36-L$30&gt;0, "PM-5","PM+1")</f>
        <v>PM-5</v>
      </c>
      <c r="L31" s="21">
        <f>K27+N27</f>
        <v>1.81</v>
      </c>
      <c r="M31" s="30">
        <f>M30+N$24</f>
        <v>0.55590277777777775</v>
      </c>
      <c r="N31" s="36"/>
      <c r="P31" s="20" t="e">
        <f>IF(Q$36-Q$30&gt;0, "PM-5","PM+1")</f>
        <v>#VALUE!</v>
      </c>
      <c r="Q31" s="21" t="e">
        <f>P27+S27</f>
        <v>#VALUE!</v>
      </c>
      <c r="R31" s="30" t="e">
        <f>R30+S$24</f>
        <v>#VALUE!</v>
      </c>
      <c r="S31" s="36"/>
      <c r="U31" s="20" t="e">
        <f>IF(V$36-V$30&gt;0, "PM-5","PM+1")</f>
        <v>#VALUE!</v>
      </c>
      <c r="V31" s="21" t="e">
        <f>U27+X27</f>
        <v>#VALUE!</v>
      </c>
      <c r="W31" s="30" t="e">
        <f>W30+X$24</f>
        <v>#VALUE!</v>
      </c>
      <c r="X31" s="36"/>
    </row>
    <row r="32" spans="1:24" x14ac:dyDescent="0.3">
      <c r="A32" s="18" t="str">
        <f>IF(B$36-B$30&gt;0, "PM-4","PM+2")</f>
        <v>PM-4</v>
      </c>
      <c r="B32" s="19">
        <f>A27+(D27*3)</f>
        <v>3.9649999999999999</v>
      </c>
      <c r="C32" s="29">
        <f t="shared" ref="C32:C36" si="5">C31+D$24</f>
        <v>0.52430555555555558</v>
      </c>
      <c r="D32" s="36"/>
      <c r="F32" s="18" t="str">
        <f>IF(G$36-G$30&gt;0, "PM-4","PM+2")</f>
        <v>PM-4</v>
      </c>
      <c r="G32" s="19">
        <f>F27+(I27*3)</f>
        <v>3.5049999999999999</v>
      </c>
      <c r="H32" s="29">
        <f t="shared" ref="H32:H36" si="6">H31+I$24</f>
        <v>0.56388888888888888</v>
      </c>
      <c r="I32" s="36"/>
      <c r="K32" s="18" t="str">
        <f>IF(L$36-L$30&gt;0, "PM-4","PM+2")</f>
        <v>PM-4</v>
      </c>
      <c r="L32" s="19">
        <f>K27+(N27*3)</f>
        <v>3.09</v>
      </c>
      <c r="M32" s="29">
        <f t="shared" ref="M32:M36" si="7">M31+N$24</f>
        <v>0.59791666666666665</v>
      </c>
      <c r="N32" s="36"/>
      <c r="P32" s="18" t="e">
        <f>IF(Q$36-Q$30&gt;0, "PM-4","PM+2")</f>
        <v>#VALUE!</v>
      </c>
      <c r="Q32" s="19" t="e">
        <f>P27+(S27*3)</f>
        <v>#VALUE!</v>
      </c>
      <c r="R32" s="29" t="e">
        <f t="shared" ref="R32:R36" si="8">R31+S$24</f>
        <v>#VALUE!</v>
      </c>
      <c r="S32" s="36"/>
      <c r="U32" s="18" t="e">
        <f>IF(V$36-V$30&gt;0, "PM-4","PM+2")</f>
        <v>#VALUE!</v>
      </c>
      <c r="V32" s="19" t="e">
        <f>U27+(X27*3)</f>
        <v>#VALUE!</v>
      </c>
      <c r="W32" s="29" t="e">
        <f t="shared" ref="W32:W36" si="9">W31+X$24</f>
        <v>#VALUE!</v>
      </c>
      <c r="X32" s="36"/>
    </row>
    <row r="33" spans="1:24" x14ac:dyDescent="0.3">
      <c r="A33" s="20" t="str">
        <f>IF(B$36-B$30&gt;0, "PM-3","PM+3")</f>
        <v>PM-3</v>
      </c>
      <c r="B33" s="21">
        <f>A27+(D27*6)</f>
        <v>5.17</v>
      </c>
      <c r="C33" s="30">
        <f t="shared" si="5"/>
        <v>0.56736111111111109</v>
      </c>
      <c r="D33" s="36"/>
      <c r="F33" s="20" t="str">
        <f>IF(G$36-G$30&gt;0, "PM-3","PM+3")</f>
        <v>PM-3</v>
      </c>
      <c r="G33" s="21">
        <f>F27+(I27*6)</f>
        <v>5.0999999999999996</v>
      </c>
      <c r="H33" s="30">
        <f t="shared" si="6"/>
        <v>0.60624999999999996</v>
      </c>
      <c r="I33" s="36"/>
      <c r="K33" s="20" t="str">
        <f>IF(L$36-L$30&gt;0, "PM-3","PM+3")</f>
        <v>PM-3</v>
      </c>
      <c r="L33" s="21">
        <f>K27+(N27*6)</f>
        <v>5.01</v>
      </c>
      <c r="M33" s="30">
        <f t="shared" si="7"/>
        <v>0.63993055555555556</v>
      </c>
      <c r="N33" s="36"/>
      <c r="P33" s="20" t="e">
        <f>IF(Q$36-Q$30&gt;0, "PM-3","PM+3")</f>
        <v>#VALUE!</v>
      </c>
      <c r="Q33" s="21" t="e">
        <f>P27+(S27*6)</f>
        <v>#VALUE!</v>
      </c>
      <c r="R33" s="30" t="e">
        <f t="shared" si="8"/>
        <v>#VALUE!</v>
      </c>
      <c r="S33" s="36"/>
      <c r="U33" s="20" t="e">
        <f>IF(V$36-V$30&gt;0, "PM-3","PM+3")</f>
        <v>#VALUE!</v>
      </c>
      <c r="V33" s="21" t="e">
        <f>U27+(X27*6)</f>
        <v>#VALUE!</v>
      </c>
      <c r="W33" s="30" t="e">
        <f t="shared" si="9"/>
        <v>#VALUE!</v>
      </c>
      <c r="X33" s="36"/>
    </row>
    <row r="34" spans="1:24" x14ac:dyDescent="0.3">
      <c r="A34" s="18" t="str">
        <f>IF(B$36-B$30&gt;0, "PM-2","PM+4")</f>
        <v>PM-2</v>
      </c>
      <c r="B34" s="19">
        <f>A27+(D27*9)</f>
        <v>6.375</v>
      </c>
      <c r="C34" s="29">
        <f t="shared" si="5"/>
        <v>0.61041666666666661</v>
      </c>
      <c r="D34" s="36"/>
      <c r="F34" s="18" t="str">
        <f>IF(G$36-G$30&gt;0, "PM-2","PM+4")</f>
        <v>PM-2</v>
      </c>
      <c r="G34" s="19">
        <f>F27+(I27*9)</f>
        <v>6.6949999999999994</v>
      </c>
      <c r="H34" s="29">
        <f t="shared" si="6"/>
        <v>0.64861111111111103</v>
      </c>
      <c r="I34" s="36"/>
      <c r="K34" s="18" t="str">
        <f>IF(L$36-L$30&gt;0, "PM-2","PM+4")</f>
        <v>PM-2</v>
      </c>
      <c r="L34" s="19">
        <f>K27+(N27*9)</f>
        <v>6.93</v>
      </c>
      <c r="M34" s="29">
        <f t="shared" si="7"/>
        <v>0.68194444444444446</v>
      </c>
      <c r="N34" s="36"/>
      <c r="P34" s="18" t="e">
        <f>IF(Q$36-Q$30&gt;0, "PM-2","PM+4")</f>
        <v>#VALUE!</v>
      </c>
      <c r="Q34" s="19" t="e">
        <f>P27+(S27*9)</f>
        <v>#VALUE!</v>
      </c>
      <c r="R34" s="29" t="e">
        <f t="shared" si="8"/>
        <v>#VALUE!</v>
      </c>
      <c r="S34" s="36"/>
      <c r="U34" s="18" t="e">
        <f>IF(V$36-V$30&gt;0, "PM-2","PM+4")</f>
        <v>#VALUE!</v>
      </c>
      <c r="V34" s="19" t="e">
        <f>U27+(X27*9)</f>
        <v>#VALUE!</v>
      </c>
      <c r="W34" s="29" t="e">
        <f t="shared" si="9"/>
        <v>#VALUE!</v>
      </c>
      <c r="X34" s="36"/>
    </row>
    <row r="35" spans="1:24" x14ac:dyDescent="0.3">
      <c r="A35" s="20" t="str">
        <f>IF(B$36-B$30&gt;0, "PM-1","PM+5")</f>
        <v>PM-1</v>
      </c>
      <c r="B35" s="21">
        <f>A27+(D27*11)</f>
        <v>7.1783333333333328</v>
      </c>
      <c r="C35" s="30">
        <f t="shared" si="5"/>
        <v>0.65347222222222212</v>
      </c>
      <c r="D35" s="36"/>
      <c r="F35" s="20" t="str">
        <f>IF(G$36-G$30&gt;0, "PM-1","PM+5")</f>
        <v>PM-1</v>
      </c>
      <c r="G35" s="21">
        <f>F27+(I27*11)</f>
        <v>7.7583333333333329</v>
      </c>
      <c r="H35" s="30">
        <f t="shared" si="6"/>
        <v>0.6909722222222221</v>
      </c>
      <c r="I35" s="36"/>
      <c r="K35" s="20" t="str">
        <f>IF(L$36-L$30&gt;0, "PM-1","PM+5")</f>
        <v>PM-1</v>
      </c>
      <c r="L35" s="21">
        <f>K27+(N27*11)</f>
        <v>8.2100000000000009</v>
      </c>
      <c r="M35" s="30">
        <f t="shared" si="7"/>
        <v>0.72395833333333337</v>
      </c>
      <c r="N35" s="36"/>
      <c r="P35" s="20" t="e">
        <f>IF(Q$36-Q$30&gt;0, "PM-1","PM+5")</f>
        <v>#VALUE!</v>
      </c>
      <c r="Q35" s="21" t="e">
        <f>P27+(S27*11)</f>
        <v>#VALUE!</v>
      </c>
      <c r="R35" s="30" t="e">
        <f t="shared" si="8"/>
        <v>#VALUE!</v>
      </c>
      <c r="S35" s="36"/>
      <c r="U35" s="20" t="e">
        <f>IF(V$36-V$30&gt;0, "PM-1","PM+5")</f>
        <v>#VALUE!</v>
      </c>
      <c r="V35" s="21" t="e">
        <f>U27+(X27*11)</f>
        <v>#VALUE!</v>
      </c>
      <c r="W35" s="30" t="e">
        <f t="shared" si="9"/>
        <v>#VALUE!</v>
      </c>
      <c r="X35" s="36"/>
    </row>
    <row r="36" spans="1:24" ht="15" thickBot="1" x14ac:dyDescent="0.35">
      <c r="A36" s="27" t="str">
        <f>IF(B$36-B$30&gt;0, "PM","PM+6(BM)")</f>
        <v>PM</v>
      </c>
      <c r="B36" s="33">
        <f>A27+(D27*12)</f>
        <v>7.58</v>
      </c>
      <c r="C36" s="34">
        <f t="shared" si="5"/>
        <v>0.69652777777777763</v>
      </c>
      <c r="D36" s="37"/>
      <c r="F36" s="27" t="str">
        <f>IF(G$36-G$30&gt;0, "PM","PM+6(BM)")</f>
        <v>PM</v>
      </c>
      <c r="G36" s="33">
        <f>F27+(I27*12)</f>
        <v>8.2899999999999991</v>
      </c>
      <c r="H36" s="34">
        <f t="shared" si="6"/>
        <v>0.73333333333333317</v>
      </c>
      <c r="I36" s="37"/>
      <c r="K36" s="27" t="str">
        <f>IF(L$36-L$30&gt;0, "PM","PM+6(BM)")</f>
        <v>PM</v>
      </c>
      <c r="L36" s="33">
        <f>K27+(N27*12)</f>
        <v>8.85</v>
      </c>
      <c r="M36" s="34">
        <f t="shared" si="7"/>
        <v>0.76597222222222228</v>
      </c>
      <c r="N36" s="37"/>
      <c r="P36" s="27" t="e">
        <f>IF(Q$36-Q$30&gt;0, "PM","PM+6(BM)")</f>
        <v>#VALUE!</v>
      </c>
      <c r="Q36" s="33" t="e">
        <f>P27+(S27*12)</f>
        <v>#VALUE!</v>
      </c>
      <c r="R36" s="34" t="e">
        <f t="shared" si="8"/>
        <v>#VALUE!</v>
      </c>
      <c r="S36" s="37"/>
      <c r="U36" s="27" t="e">
        <f>IF(V$36-V$30&gt;0, "PM","PM+6(BM)")</f>
        <v>#VALUE!</v>
      </c>
      <c r="V36" s="33" t="e">
        <f>U27+(X27*12)</f>
        <v>#VALUE!</v>
      </c>
      <c r="W36" s="34" t="e">
        <f t="shared" si="9"/>
        <v>#VALUE!</v>
      </c>
      <c r="X36" s="37"/>
    </row>
    <row r="37" spans="1:24" ht="15" thickBot="1" x14ac:dyDescent="0.35">
      <c r="A37" s="53" t="str">
        <f>IF(B$51-B$45&gt;0, "marée montante"," marée descendante")</f>
        <v xml:space="preserve"> marée descendante</v>
      </c>
      <c r="B37" s="54"/>
      <c r="C37" s="54"/>
      <c r="D37" s="55"/>
      <c r="F37" s="53" t="str">
        <f>IF(G$51-G$45&gt;0, "marée montante"," marée descendante")</f>
        <v xml:space="preserve"> marée descendante</v>
      </c>
      <c r="G37" s="54"/>
      <c r="H37" s="54"/>
      <c r="I37" s="55"/>
      <c r="K37" s="53" t="e">
        <f>IF(L$51-L$45&gt;0, "marée montante"," marée descendante")</f>
        <v>#VALUE!</v>
      </c>
      <c r="L37" s="54"/>
      <c r="M37" s="54"/>
      <c r="N37" s="55"/>
      <c r="P37" s="53" t="e">
        <f>IF(Q$51-Q$45&gt;0, "marée montante"," marée descendante")</f>
        <v>#VALUE!</v>
      </c>
      <c r="Q37" s="54"/>
      <c r="R37" s="54"/>
      <c r="S37" s="55"/>
      <c r="U37" s="53" t="e">
        <f>IF(V$51-V$45&gt;0, "marée montante"," marée descendante")</f>
        <v>#VALUE!</v>
      </c>
      <c r="V37" s="54"/>
      <c r="W37" s="54"/>
      <c r="X37" s="55"/>
    </row>
    <row r="38" spans="1:24" x14ac:dyDescent="0.3">
      <c r="A38" s="1" t="str">
        <f>IF(B$51-B$45&gt;0, "heure BM","heure PM")</f>
        <v>heure PM</v>
      </c>
      <c r="B38" s="2" t="str">
        <f>IF(B$51-B$45&gt;0, "heure PM","heure BM")</f>
        <v>heure BM</v>
      </c>
      <c r="C38" s="2" t="s">
        <v>0</v>
      </c>
      <c r="D38" s="3" t="s">
        <v>6</v>
      </c>
      <c r="F38" s="1" t="str">
        <f>IF(G$51-G$45&gt;0, "heure BM","heure PM")</f>
        <v>heure PM</v>
      </c>
      <c r="G38" s="2" t="str">
        <f>IF(G$51-G$45&gt;0, "heure PM","heure BM")</f>
        <v>heure BM</v>
      </c>
      <c r="H38" s="2" t="s">
        <v>0</v>
      </c>
      <c r="I38" s="3" t="s">
        <v>6</v>
      </c>
      <c r="K38" s="1" t="e">
        <f>IF(L$51-L$45&gt;0, "heure BM","heure PM")</f>
        <v>#VALUE!</v>
      </c>
      <c r="L38" s="2" t="e">
        <f>IF(L$51-L$45&gt;0, "heure PM","heure BM")</f>
        <v>#VALUE!</v>
      </c>
      <c r="M38" s="2" t="s">
        <v>0</v>
      </c>
      <c r="N38" s="3" t="s">
        <v>6</v>
      </c>
      <c r="P38" s="1" t="e">
        <f>IF(Q$51-Q$45&gt;0, "heure BM","heure PM")</f>
        <v>#VALUE!</v>
      </c>
      <c r="Q38" s="2" t="e">
        <f>IF(Q$51-Q$45&gt;0, "heure PM","heure BM")</f>
        <v>#VALUE!</v>
      </c>
      <c r="R38" s="2" t="s">
        <v>0</v>
      </c>
      <c r="S38" s="3" t="s">
        <v>6</v>
      </c>
      <c r="U38" s="1" t="e">
        <f>IF(V$51-V$45&gt;0, "heure BM","heure PM")</f>
        <v>#VALUE!</v>
      </c>
      <c r="V38" s="2" t="e">
        <f>IF(V$51-V$45&gt;0, "heure PM","heure BM")</f>
        <v>#VALUE!</v>
      </c>
      <c r="W38" s="2" t="s">
        <v>0</v>
      </c>
      <c r="X38" s="3" t="s">
        <v>6</v>
      </c>
    </row>
    <row r="39" spans="1:24" x14ac:dyDescent="0.3">
      <c r="A39" s="4">
        <f>((LEFT(B5,2))/24)+((RIGHT(B5,2))/24/60)</f>
        <v>0.69652777777777775</v>
      </c>
      <c r="B39" s="5">
        <f>((LEFT(B6,2))/24)+((RIGHT(B6,2))/24/60)</f>
        <v>0.95972222222222225</v>
      </c>
      <c r="C39" s="6">
        <f>B39-A39</f>
        <v>0.26319444444444451</v>
      </c>
      <c r="D39" s="7">
        <f>C39/6</f>
        <v>4.3865740740740754E-2</v>
      </c>
      <c r="F39" s="4">
        <f>((LEFT(G5,2))/24)+((RIGHT(G5,2))/24/60)</f>
        <v>0.73333333333333339</v>
      </c>
      <c r="G39" s="5">
        <f>((LEFT(G6,2))/24)+((RIGHT(G6,2))/24/60)</f>
        <v>0.99722222222222223</v>
      </c>
      <c r="H39" s="6">
        <f>G39-F39</f>
        <v>0.26388888888888884</v>
      </c>
      <c r="I39" s="7">
        <f>H39/6</f>
        <v>4.3981481481481476E-2</v>
      </c>
      <c r="K39" s="4">
        <f>((LEFT(L5,2))/24)+((RIGHT(L5,2))/24/60)</f>
        <v>0.76597222222222228</v>
      </c>
      <c r="L39" s="5" t="e">
        <f>((LEFT(L6,2))/24)+((RIGHT(L6,2))/24/60)</f>
        <v>#VALUE!</v>
      </c>
      <c r="M39" s="6" t="e">
        <f>L39-K39</f>
        <v>#VALUE!</v>
      </c>
      <c r="N39" s="7" t="e">
        <f>M39/6</f>
        <v>#VALUE!</v>
      </c>
      <c r="P39" s="4" t="e">
        <f>((LEFT(Q5,2))/24)+((RIGHT(Q5,2))/24/60)</f>
        <v>#VALUE!</v>
      </c>
      <c r="Q39" s="5" t="e">
        <f>((LEFT(Q6,2))/24)+((RIGHT(Q6,2))/24/60)</f>
        <v>#VALUE!</v>
      </c>
      <c r="R39" s="6" t="e">
        <f>Q39-P39</f>
        <v>#VALUE!</v>
      </c>
      <c r="S39" s="7" t="e">
        <f>R39/6</f>
        <v>#VALUE!</v>
      </c>
      <c r="U39" s="4" t="e">
        <f>((LEFT(V5,2))/24)+((RIGHT(V5,2))/24/60)</f>
        <v>#VALUE!</v>
      </c>
      <c r="V39" s="5" t="e">
        <f>((LEFT(V6,2))/24)+((RIGHT(V6,2))/24/60)</f>
        <v>#VALUE!</v>
      </c>
      <c r="W39" s="6" t="e">
        <f>V39-U39</f>
        <v>#VALUE!</v>
      </c>
      <c r="X39" s="7" t="e">
        <f>W39/6</f>
        <v>#VALUE!</v>
      </c>
    </row>
    <row r="40" spans="1:24" x14ac:dyDescent="0.3">
      <c r="A40" s="8"/>
      <c r="B40" s="32"/>
      <c r="C40" s="32"/>
      <c r="D40" s="9"/>
      <c r="F40" s="8"/>
      <c r="G40" s="32"/>
      <c r="H40" s="32"/>
      <c r="I40" s="9"/>
      <c r="K40" s="8"/>
      <c r="L40" s="32"/>
      <c r="M40" s="32"/>
      <c r="N40" s="9"/>
      <c r="P40" s="8"/>
      <c r="Q40" s="32"/>
      <c r="R40" s="32"/>
      <c r="S40" s="9"/>
      <c r="U40" s="8"/>
      <c r="V40" s="32"/>
      <c r="W40" s="32"/>
      <c r="X40" s="9"/>
    </row>
    <row r="41" spans="1:24" x14ac:dyDescent="0.3">
      <c r="A41" s="10" t="s">
        <v>2</v>
      </c>
      <c r="B41" s="11" t="s">
        <v>2</v>
      </c>
      <c r="C41" s="11" t="s">
        <v>3</v>
      </c>
      <c r="D41" s="12" t="s">
        <v>4</v>
      </c>
      <c r="F41" s="10" t="s">
        <v>2</v>
      </c>
      <c r="G41" s="11" t="s">
        <v>2</v>
      </c>
      <c r="H41" s="11" t="s">
        <v>3</v>
      </c>
      <c r="I41" s="12" t="s">
        <v>4</v>
      </c>
      <c r="K41" s="10" t="s">
        <v>2</v>
      </c>
      <c r="L41" s="11" t="s">
        <v>2</v>
      </c>
      <c r="M41" s="11" t="s">
        <v>3</v>
      </c>
      <c r="N41" s="12" t="s">
        <v>4</v>
      </c>
      <c r="P41" s="10" t="s">
        <v>2</v>
      </c>
      <c r="Q41" s="11" t="s">
        <v>2</v>
      </c>
      <c r="R41" s="11" t="s">
        <v>3</v>
      </c>
      <c r="S41" s="12" t="s">
        <v>4</v>
      </c>
      <c r="U41" s="10" t="s">
        <v>2</v>
      </c>
      <c r="V41" s="11" t="s">
        <v>2</v>
      </c>
      <c r="W41" s="11" t="s">
        <v>3</v>
      </c>
      <c r="X41" s="12" t="s">
        <v>4</v>
      </c>
    </row>
    <row r="42" spans="1:24" ht="15" thickBot="1" x14ac:dyDescent="0.35">
      <c r="A42" s="13" t="str">
        <f>SUBSTITUTE(C5,"m","")</f>
        <v>7,58</v>
      </c>
      <c r="B42" s="14" t="str">
        <f>SUBSTITUTE(C6,"m","")</f>
        <v>2,64</v>
      </c>
      <c r="C42" s="15">
        <f>B42-A42</f>
        <v>-4.9399999999999995</v>
      </c>
      <c r="D42" s="16">
        <f>(C42)/12</f>
        <v>-0.41166666666666663</v>
      </c>
      <c r="F42" s="13" t="str">
        <f>SUBSTITUTE(H5,"m","")</f>
        <v>8,29</v>
      </c>
      <c r="G42" s="14" t="str">
        <f>SUBSTITUTE(H6,"m","")</f>
        <v>1,80</v>
      </c>
      <c r="H42" s="15">
        <f>G42-F42</f>
        <v>-6.4899999999999993</v>
      </c>
      <c r="I42" s="16">
        <f>(H42)/12</f>
        <v>-0.54083333333333328</v>
      </c>
      <c r="K42" s="13" t="str">
        <f>SUBSTITUTE(M5,"m","")</f>
        <v>8,85</v>
      </c>
      <c r="L42" s="14" t="str">
        <f>SUBSTITUTE(M6,"m","")</f>
        <v/>
      </c>
      <c r="M42" s="15" t="e">
        <f>L42-K42</f>
        <v>#VALUE!</v>
      </c>
      <c r="N42" s="16" t="e">
        <f>(M42)/12</f>
        <v>#VALUE!</v>
      </c>
      <c r="P42" s="13" t="str">
        <f>SUBSTITUTE(R5,"m","")</f>
        <v/>
      </c>
      <c r="Q42" s="14" t="str">
        <f>SUBSTITUTE(R6,"m","")</f>
        <v/>
      </c>
      <c r="R42" s="15" t="e">
        <f>Q42-P42</f>
        <v>#VALUE!</v>
      </c>
      <c r="S42" s="16" t="e">
        <f>(R42)/12</f>
        <v>#VALUE!</v>
      </c>
      <c r="U42" s="13" t="str">
        <f>SUBSTITUTE(W5,"m","")</f>
        <v/>
      </c>
      <c r="V42" s="14" t="str">
        <f>SUBSTITUTE(W6,"m","")</f>
        <v/>
      </c>
      <c r="W42" s="15" t="e">
        <f>V42-U42</f>
        <v>#VALUE!</v>
      </c>
      <c r="X42" s="16" t="e">
        <f>(W42)/12</f>
        <v>#VALUE!</v>
      </c>
    </row>
    <row r="43" spans="1:24" ht="15" thickBot="1" x14ac:dyDescent="0.35">
      <c r="A43" s="23"/>
      <c r="B43" s="24"/>
      <c r="C43" s="24"/>
      <c r="D43" s="24"/>
      <c r="F43" s="23"/>
      <c r="G43" s="24"/>
      <c r="H43" s="24"/>
      <c r="I43" s="24"/>
      <c r="K43" s="23"/>
      <c r="L43" s="24"/>
      <c r="M43" s="24"/>
      <c r="N43" s="25"/>
      <c r="P43" s="23"/>
      <c r="Q43" s="24"/>
      <c r="R43" s="24"/>
      <c r="S43" s="25"/>
      <c r="U43" s="23"/>
      <c r="V43" s="24"/>
      <c r="W43" s="24"/>
      <c r="X43" s="25"/>
    </row>
    <row r="44" spans="1:24" x14ac:dyDescent="0.3">
      <c r="A44" s="26"/>
      <c r="B44" s="2" t="s">
        <v>2</v>
      </c>
      <c r="C44" s="28" t="s">
        <v>5</v>
      </c>
      <c r="D44" s="35"/>
      <c r="F44" s="26"/>
      <c r="G44" s="2" t="s">
        <v>2</v>
      </c>
      <c r="H44" s="28" t="s">
        <v>5</v>
      </c>
      <c r="I44" s="35"/>
      <c r="K44" s="26"/>
      <c r="L44" s="2" t="s">
        <v>2</v>
      </c>
      <c r="M44" s="28" t="s">
        <v>5</v>
      </c>
      <c r="N44" s="35"/>
      <c r="P44" s="26"/>
      <c r="Q44" s="2" t="s">
        <v>2</v>
      </c>
      <c r="R44" s="28" t="s">
        <v>5</v>
      </c>
      <c r="S44" s="35"/>
      <c r="U44" s="26"/>
      <c r="V44" s="2" t="s">
        <v>2</v>
      </c>
      <c r="W44" s="28" t="s">
        <v>5</v>
      </c>
      <c r="X44" s="35"/>
    </row>
    <row r="45" spans="1:24" x14ac:dyDescent="0.3">
      <c r="A45" s="18" t="str">
        <f>IF(B$51-B$45&gt;0, "PM-6(BM)","PM")</f>
        <v>PM</v>
      </c>
      <c r="B45" s="19" t="str">
        <f>A42</f>
        <v>7,58</v>
      </c>
      <c r="C45" s="29">
        <f>A39</f>
        <v>0.69652777777777775</v>
      </c>
      <c r="D45" s="36"/>
      <c r="F45" s="18" t="str">
        <f>IF(G$51-G$45&gt;0, "PM-6(BM)","PM")</f>
        <v>PM</v>
      </c>
      <c r="G45" s="19" t="str">
        <f>F42</f>
        <v>8,29</v>
      </c>
      <c r="H45" s="29">
        <f>F39</f>
        <v>0.73333333333333339</v>
      </c>
      <c r="I45" s="36"/>
      <c r="K45" s="18" t="e">
        <f>IF(L$51-L$45&gt;0, "PM-6(BM)","PM")</f>
        <v>#VALUE!</v>
      </c>
      <c r="L45" s="19" t="str">
        <f>K42</f>
        <v>8,85</v>
      </c>
      <c r="M45" s="29">
        <f>K39</f>
        <v>0.76597222222222228</v>
      </c>
      <c r="N45" s="36"/>
      <c r="P45" s="18" t="e">
        <f>IF(Q$51-Q$45&gt;0, "PM-6(BM)","PM")</f>
        <v>#VALUE!</v>
      </c>
      <c r="Q45" s="19" t="str">
        <f>P42</f>
        <v/>
      </c>
      <c r="R45" s="29" t="e">
        <f>P39</f>
        <v>#VALUE!</v>
      </c>
      <c r="S45" s="36"/>
      <c r="U45" s="18" t="e">
        <f>IF(V$51-V$45&gt;0, "PM-6(BM)","PM")</f>
        <v>#VALUE!</v>
      </c>
      <c r="V45" s="19" t="str">
        <f>U42</f>
        <v/>
      </c>
      <c r="W45" s="29" t="e">
        <f>U39</f>
        <v>#VALUE!</v>
      </c>
      <c r="X45" s="36"/>
    </row>
    <row r="46" spans="1:24" x14ac:dyDescent="0.3">
      <c r="A46" s="20" t="str">
        <f>IF(B$51-B$45&gt;0, "PM-5","PM+1")</f>
        <v>PM+1</v>
      </c>
      <c r="B46" s="21">
        <f>A42+D42</f>
        <v>7.168333333333333</v>
      </c>
      <c r="C46" s="30">
        <f>C45+D$39</f>
        <v>0.74039351851851853</v>
      </c>
      <c r="D46" s="36"/>
      <c r="F46" s="20" t="str">
        <f>IF(G$51-G$45&gt;0, "PM-5","PM+1")</f>
        <v>PM+1</v>
      </c>
      <c r="G46" s="21">
        <f>F42+I42</f>
        <v>7.7491666666666656</v>
      </c>
      <c r="H46" s="30">
        <f>H45+I$39</f>
        <v>0.7773148148148149</v>
      </c>
      <c r="I46" s="36"/>
      <c r="K46" s="20" t="e">
        <f>IF(L$51-L$45&gt;0, "PM-5","PM+1")</f>
        <v>#VALUE!</v>
      </c>
      <c r="L46" s="21" t="e">
        <f>K42+N42</f>
        <v>#VALUE!</v>
      </c>
      <c r="M46" s="30" t="e">
        <f>M45+N$39</f>
        <v>#VALUE!</v>
      </c>
      <c r="N46" s="36"/>
      <c r="P46" s="20" t="e">
        <f>IF(Q$51-Q$45&gt;0, "PM-5","PM+1")</f>
        <v>#VALUE!</v>
      </c>
      <c r="Q46" s="21" t="e">
        <f>P42+S42</f>
        <v>#VALUE!</v>
      </c>
      <c r="R46" s="30" t="e">
        <f>R45+S$39</f>
        <v>#VALUE!</v>
      </c>
      <c r="S46" s="36"/>
      <c r="U46" s="20" t="e">
        <f>IF(V$51-V$45&gt;0, "PM-5","PM+1")</f>
        <v>#VALUE!</v>
      </c>
      <c r="V46" s="21" t="e">
        <f>U42+X42</f>
        <v>#VALUE!</v>
      </c>
      <c r="W46" s="30" t="e">
        <f>W45+X$39</f>
        <v>#VALUE!</v>
      </c>
      <c r="X46" s="36"/>
    </row>
    <row r="47" spans="1:24" x14ac:dyDescent="0.3">
      <c r="A47" s="18" t="str">
        <f>IF(B$51-B$45&gt;0, "PM-4","PM+2")</f>
        <v>PM+2</v>
      </c>
      <c r="B47" s="19">
        <f>A42+(D42*3)</f>
        <v>6.3450000000000006</v>
      </c>
      <c r="C47" s="29">
        <f t="shared" ref="C47:C51" si="10">C46+D$39</f>
        <v>0.78425925925925932</v>
      </c>
      <c r="D47" s="36"/>
      <c r="F47" s="18" t="str">
        <f>IF(G$51-G$45&gt;0, "PM-4","PM+2")</f>
        <v>PM+2</v>
      </c>
      <c r="G47" s="19">
        <f>F42+(I42*3)</f>
        <v>6.6674999999999995</v>
      </c>
      <c r="H47" s="29">
        <f t="shared" ref="H47:H51" si="11">H46+I$39</f>
        <v>0.82129629629629641</v>
      </c>
      <c r="I47" s="36"/>
      <c r="K47" s="18" t="e">
        <f>IF(L$51-L$45&gt;0, "PM-4","PM+2")</f>
        <v>#VALUE!</v>
      </c>
      <c r="L47" s="19" t="e">
        <f>K42+(N42*3)</f>
        <v>#VALUE!</v>
      </c>
      <c r="M47" s="29" t="e">
        <f t="shared" ref="M47:M51" si="12">M46+N$39</f>
        <v>#VALUE!</v>
      </c>
      <c r="N47" s="36"/>
      <c r="P47" s="18" t="e">
        <f>IF(Q$51-Q$45&gt;0, "PM-4","PM+2")</f>
        <v>#VALUE!</v>
      </c>
      <c r="Q47" s="19" t="e">
        <f>P42+(S42*3)</f>
        <v>#VALUE!</v>
      </c>
      <c r="R47" s="29" t="e">
        <f t="shared" ref="R47:R51" si="13">R46+S$39</f>
        <v>#VALUE!</v>
      </c>
      <c r="S47" s="36"/>
      <c r="U47" s="18" t="e">
        <f>IF(V$51-V$45&gt;0, "PM-4","PM+2")</f>
        <v>#VALUE!</v>
      </c>
      <c r="V47" s="19" t="e">
        <f>U42+(X42*3)</f>
        <v>#VALUE!</v>
      </c>
      <c r="W47" s="29" t="e">
        <f t="shared" ref="W47:W51" si="14">W46+X$39</f>
        <v>#VALUE!</v>
      </c>
      <c r="X47" s="36"/>
    </row>
    <row r="48" spans="1:24" x14ac:dyDescent="0.3">
      <c r="A48" s="20" t="str">
        <f>IF(B$51-B$45&gt;0, "PM-3","PM+3")</f>
        <v>PM+3</v>
      </c>
      <c r="B48" s="21">
        <f>A42+(D42*6)</f>
        <v>5.1100000000000003</v>
      </c>
      <c r="C48" s="30">
        <f t="shared" si="10"/>
        <v>0.82812500000000011</v>
      </c>
      <c r="D48" s="36"/>
      <c r="F48" s="20" t="str">
        <f>IF(G$51-G$45&gt;0, "PM-3","PM+3")</f>
        <v>PM+3</v>
      </c>
      <c r="G48" s="21">
        <f>F42+(I42*6)</f>
        <v>5.0449999999999999</v>
      </c>
      <c r="H48" s="30">
        <f t="shared" si="11"/>
        <v>0.86527777777777792</v>
      </c>
      <c r="I48" s="36"/>
      <c r="K48" s="20" t="e">
        <f>IF(L$51-L$45&gt;0, "PM-3","PM+3")</f>
        <v>#VALUE!</v>
      </c>
      <c r="L48" s="21" t="e">
        <f>K42+(N42*6)</f>
        <v>#VALUE!</v>
      </c>
      <c r="M48" s="30" t="e">
        <f t="shared" si="12"/>
        <v>#VALUE!</v>
      </c>
      <c r="N48" s="36"/>
      <c r="P48" s="20" t="e">
        <f>IF(Q$51-Q$45&gt;0, "PM-3","PM+3")</f>
        <v>#VALUE!</v>
      </c>
      <c r="Q48" s="21" t="e">
        <f>P42+(S42*6)</f>
        <v>#VALUE!</v>
      </c>
      <c r="R48" s="30" t="e">
        <f t="shared" si="13"/>
        <v>#VALUE!</v>
      </c>
      <c r="S48" s="36"/>
      <c r="U48" s="20" t="e">
        <f>IF(V$51-V$45&gt;0, "PM-3","PM+3")</f>
        <v>#VALUE!</v>
      </c>
      <c r="V48" s="21" t="e">
        <f>U42+(X42*6)</f>
        <v>#VALUE!</v>
      </c>
      <c r="W48" s="30" t="e">
        <f t="shared" si="14"/>
        <v>#VALUE!</v>
      </c>
      <c r="X48" s="36"/>
    </row>
    <row r="49" spans="1:24" x14ac:dyDescent="0.3">
      <c r="A49" s="18" t="str">
        <f>IF(B$51-B$45&gt;0, "PM-2","PM+4")</f>
        <v>PM+4</v>
      </c>
      <c r="B49" s="19">
        <f>A42+(D42*9)</f>
        <v>3.8750000000000004</v>
      </c>
      <c r="C49" s="29">
        <f t="shared" si="10"/>
        <v>0.8719907407407409</v>
      </c>
      <c r="D49" s="36"/>
      <c r="F49" s="18" t="str">
        <f>IF(G$51-G$45&gt;0, "PM-2","PM+4")</f>
        <v>PM+4</v>
      </c>
      <c r="G49" s="19">
        <f>F42+(I42*9)</f>
        <v>3.4224999999999994</v>
      </c>
      <c r="H49" s="29">
        <f t="shared" si="11"/>
        <v>0.90925925925925943</v>
      </c>
      <c r="I49" s="36"/>
      <c r="K49" s="18" t="e">
        <f>IF(L$51-L$45&gt;0, "PM-2","PM+4")</f>
        <v>#VALUE!</v>
      </c>
      <c r="L49" s="19" t="e">
        <f>K42+(N42*9)</f>
        <v>#VALUE!</v>
      </c>
      <c r="M49" s="29" t="e">
        <f t="shared" si="12"/>
        <v>#VALUE!</v>
      </c>
      <c r="N49" s="36"/>
      <c r="P49" s="18" t="e">
        <f>IF(Q$51-Q$45&gt;0, "PM-2","PM+4")</f>
        <v>#VALUE!</v>
      </c>
      <c r="Q49" s="19" t="e">
        <f>P42+(S42*9)</f>
        <v>#VALUE!</v>
      </c>
      <c r="R49" s="29" t="e">
        <f t="shared" si="13"/>
        <v>#VALUE!</v>
      </c>
      <c r="S49" s="36"/>
      <c r="U49" s="18" t="e">
        <f>IF(V$51-V$45&gt;0, "PM-2","PM+4")</f>
        <v>#VALUE!</v>
      </c>
      <c r="V49" s="19" t="e">
        <f>U42+(X42*9)</f>
        <v>#VALUE!</v>
      </c>
      <c r="W49" s="29" t="e">
        <f t="shared" si="14"/>
        <v>#VALUE!</v>
      </c>
      <c r="X49" s="36"/>
    </row>
    <row r="50" spans="1:24" x14ac:dyDescent="0.3">
      <c r="A50" s="20" t="str">
        <f>IF(B$51-B$45&gt;0, "PM-1","PM+5")</f>
        <v>PM+5</v>
      </c>
      <c r="B50" s="21">
        <f>A42+(D42*11)</f>
        <v>3.0516666666666676</v>
      </c>
      <c r="C50" s="30">
        <f t="shared" si="10"/>
        <v>0.91585648148148169</v>
      </c>
      <c r="D50" s="36"/>
      <c r="F50" s="20" t="str">
        <f>IF(G$51-G$45&gt;0, "PM-1","PM+5")</f>
        <v>PM+5</v>
      </c>
      <c r="G50" s="21">
        <f>F42+(I42*11)</f>
        <v>2.3408333333333333</v>
      </c>
      <c r="H50" s="30">
        <f t="shared" si="11"/>
        <v>0.95324074074074094</v>
      </c>
      <c r="I50" s="36"/>
      <c r="K50" s="20" t="e">
        <f>IF(L$51-L$45&gt;0, "PM-1","PM+5")</f>
        <v>#VALUE!</v>
      </c>
      <c r="L50" s="21" t="e">
        <f>K42+(N42*11)</f>
        <v>#VALUE!</v>
      </c>
      <c r="M50" s="30" t="e">
        <f t="shared" si="12"/>
        <v>#VALUE!</v>
      </c>
      <c r="N50" s="36"/>
      <c r="P50" s="20" t="e">
        <f>IF(Q$51-Q$45&gt;0, "PM-1","PM+5")</f>
        <v>#VALUE!</v>
      </c>
      <c r="Q50" s="21" t="e">
        <f>P42+(S42*11)</f>
        <v>#VALUE!</v>
      </c>
      <c r="R50" s="30" t="e">
        <f t="shared" si="13"/>
        <v>#VALUE!</v>
      </c>
      <c r="S50" s="36"/>
      <c r="U50" s="20" t="e">
        <f>IF(V$51-V$45&gt;0, "PM-1","PM+5")</f>
        <v>#VALUE!</v>
      </c>
      <c r="V50" s="21" t="e">
        <f>U42+(X42*11)</f>
        <v>#VALUE!</v>
      </c>
      <c r="W50" s="30" t="e">
        <f t="shared" si="14"/>
        <v>#VALUE!</v>
      </c>
      <c r="X50" s="36"/>
    </row>
    <row r="51" spans="1:24" ht="15" thickBot="1" x14ac:dyDescent="0.35">
      <c r="A51" s="27" t="str">
        <f>IF(B$51-B$45&gt;0, "PM","PM+6 (BM)")</f>
        <v>PM+6 (BM)</v>
      </c>
      <c r="B51" s="22">
        <f>A42+(D42*12)</f>
        <v>2.6400000000000006</v>
      </c>
      <c r="C51" s="31">
        <f t="shared" si="10"/>
        <v>0.95972222222222248</v>
      </c>
      <c r="D51" s="37"/>
      <c r="F51" s="27" t="str">
        <f>IF(G$51-G$45&gt;0, "PM","PM+6 (BM)")</f>
        <v>PM+6 (BM)</v>
      </c>
      <c r="G51" s="22">
        <f>F42+(I42*12)</f>
        <v>1.7999999999999998</v>
      </c>
      <c r="H51" s="31">
        <f t="shared" si="11"/>
        <v>0.99722222222222245</v>
      </c>
      <c r="I51" s="37"/>
      <c r="K51" s="27" t="e">
        <f>IF(L$51-L$45&gt;0, "PM","PM+6 (BM)")</f>
        <v>#VALUE!</v>
      </c>
      <c r="L51" s="22" t="e">
        <f>K42+(N42*12)</f>
        <v>#VALUE!</v>
      </c>
      <c r="M51" s="31" t="e">
        <f t="shared" si="12"/>
        <v>#VALUE!</v>
      </c>
      <c r="N51" s="37"/>
      <c r="P51" s="27" t="e">
        <f>IF(Q$51-Q$45&gt;0, "PM","PM+6 (BM)")</f>
        <v>#VALUE!</v>
      </c>
      <c r="Q51" s="22" t="e">
        <f>P42+(S42*12)</f>
        <v>#VALUE!</v>
      </c>
      <c r="R51" s="31" t="e">
        <f t="shared" si="13"/>
        <v>#VALUE!</v>
      </c>
      <c r="S51" s="37"/>
      <c r="U51" s="27" t="e">
        <f>IF(V$51-V$45&gt;0, "PM","PM+6 (BM)")</f>
        <v>#VALUE!</v>
      </c>
      <c r="V51" s="22" t="e">
        <f>U42+(X42*12)</f>
        <v>#VALUE!</v>
      </c>
      <c r="W51" s="31" t="e">
        <f t="shared" si="14"/>
        <v>#VALUE!</v>
      </c>
      <c r="X51" s="37"/>
    </row>
    <row r="52" spans="1:24" ht="15" thickBot="1" x14ac:dyDescent="0.35"/>
    <row r="53" spans="1:24" ht="15" thickBot="1" x14ac:dyDescent="0.35">
      <c r="A53" s="56" t="s">
        <v>10</v>
      </c>
      <c r="B53" s="57"/>
      <c r="C53" s="57"/>
      <c r="D53" s="58"/>
      <c r="F53" s="56" t="s">
        <v>10</v>
      </c>
      <c r="G53" s="57"/>
      <c r="H53" s="57"/>
      <c r="I53" s="58"/>
      <c r="K53" s="56" t="s">
        <v>10</v>
      </c>
      <c r="L53" s="57"/>
      <c r="M53" s="57"/>
      <c r="N53" s="58"/>
      <c r="P53" s="56"/>
      <c r="Q53" s="57"/>
      <c r="R53" s="57"/>
      <c r="S53" s="58"/>
      <c r="U53" s="56"/>
      <c r="V53" s="57"/>
      <c r="W53" s="57"/>
      <c r="X53" s="58"/>
    </row>
    <row r="54" spans="1:24" x14ac:dyDescent="0.3">
      <c r="A54" s="59" t="s">
        <v>9</v>
      </c>
      <c r="B54" s="60"/>
      <c r="C54" s="60"/>
      <c r="D54" s="61"/>
      <c r="F54" s="59" t="s">
        <v>9</v>
      </c>
      <c r="G54" s="60"/>
      <c r="H54" s="60"/>
      <c r="I54" s="61"/>
      <c r="K54" s="59" t="s">
        <v>9</v>
      </c>
      <c r="L54" s="60"/>
      <c r="M54" s="60"/>
      <c r="N54" s="61"/>
      <c r="P54" s="59" t="s">
        <v>9</v>
      </c>
      <c r="Q54" s="60"/>
      <c r="R54" s="60"/>
      <c r="S54" s="61"/>
      <c r="U54" s="59" t="s">
        <v>9</v>
      </c>
      <c r="V54" s="60"/>
      <c r="W54" s="60"/>
      <c r="X54" s="61"/>
    </row>
    <row r="55" spans="1:24" x14ac:dyDescent="0.3">
      <c r="A55" s="41"/>
      <c r="B55" s="40"/>
      <c r="C55" s="42"/>
      <c r="D55" s="43"/>
      <c r="F55" s="41"/>
      <c r="G55" s="40"/>
      <c r="H55" s="42"/>
      <c r="I55" s="43"/>
      <c r="K55" s="41"/>
      <c r="L55" s="40"/>
      <c r="M55" s="42"/>
      <c r="N55" s="43"/>
      <c r="P55" s="41"/>
      <c r="Q55" s="40"/>
      <c r="R55" s="42"/>
      <c r="S55" s="43"/>
      <c r="U55" s="41"/>
      <c r="V55" s="40"/>
      <c r="W55" s="42"/>
      <c r="X55" s="43"/>
    </row>
    <row r="56" spans="1:24" x14ac:dyDescent="0.3">
      <c r="A56" s="51"/>
      <c r="B56" s="44"/>
      <c r="C56" s="45"/>
      <c r="D56" s="46"/>
      <c r="F56" s="51"/>
      <c r="G56" s="44"/>
      <c r="H56" s="45"/>
      <c r="I56" s="46"/>
      <c r="K56" s="51"/>
      <c r="L56" s="44"/>
      <c r="M56" s="45"/>
      <c r="N56" s="46"/>
      <c r="P56" s="51"/>
      <c r="Q56" s="44"/>
      <c r="R56" s="45"/>
      <c r="S56" s="46"/>
      <c r="U56" s="51"/>
      <c r="V56" s="44"/>
      <c r="W56" s="45"/>
      <c r="X56" s="46"/>
    </row>
    <row r="57" spans="1:24" x14ac:dyDescent="0.3">
      <c r="A57" s="41"/>
      <c r="B57" s="40"/>
      <c r="C57" s="42"/>
      <c r="D57" s="43"/>
      <c r="F57" s="41"/>
      <c r="G57" s="40"/>
      <c r="H57" s="42"/>
      <c r="I57" s="43"/>
      <c r="K57" s="41"/>
      <c r="L57" s="40"/>
      <c r="M57" s="42"/>
      <c r="N57" s="43"/>
      <c r="P57" s="41"/>
      <c r="Q57" s="40"/>
      <c r="R57" s="42"/>
      <c r="S57" s="43"/>
      <c r="U57" s="41"/>
      <c r="V57" s="40"/>
      <c r="W57" s="42"/>
      <c r="X57" s="43"/>
    </row>
    <row r="58" spans="1:24" ht="15" thickBot="1" x14ac:dyDescent="0.35">
      <c r="A58" s="47"/>
      <c r="B58" s="48"/>
      <c r="C58" s="49"/>
      <c r="D58" s="50"/>
      <c r="F58" s="47"/>
      <c r="G58" s="48"/>
      <c r="H58" s="49"/>
      <c r="I58" s="50"/>
      <c r="K58" s="47"/>
      <c r="L58" s="48"/>
      <c r="M58" s="49"/>
      <c r="N58" s="50"/>
      <c r="P58" s="47"/>
      <c r="Q58" s="48"/>
      <c r="R58" s="49"/>
      <c r="S58" s="50"/>
      <c r="U58" s="47"/>
      <c r="V58" s="48"/>
      <c r="W58" s="49"/>
      <c r="X58" s="50"/>
    </row>
    <row r="59" spans="1:24" ht="15" thickBot="1" x14ac:dyDescent="0.35">
      <c r="A59" s="53" t="e">
        <f>IF(B$73-B$67&gt;0, "marée montante"," marée descendante")</f>
        <v>#VALUE!</v>
      </c>
      <c r="B59" s="54"/>
      <c r="C59" s="54"/>
      <c r="D59" s="55"/>
      <c r="F59" s="53" t="e">
        <f>IF(G$73-G$67&gt;0, "marée montante"," marée descendante")</f>
        <v>#VALUE!</v>
      </c>
      <c r="G59" s="54"/>
      <c r="H59" s="54"/>
      <c r="I59" s="55"/>
      <c r="K59" s="53" t="e">
        <f>IF(L$73-L$67&gt;0, "marée montante"," marée descendante")</f>
        <v>#VALUE!</v>
      </c>
      <c r="L59" s="54"/>
      <c r="M59" s="54"/>
      <c r="N59" s="55"/>
      <c r="P59" s="53" t="e">
        <f>IF(Q$73-Q$67&gt;0, "marée montante"," marée descendante")</f>
        <v>#VALUE!</v>
      </c>
      <c r="Q59" s="54"/>
      <c r="R59" s="54"/>
      <c r="S59" s="55"/>
      <c r="U59" s="53" t="e">
        <f>IF(V$73-V$67&gt;0, "marée montante"," marée descendante")</f>
        <v>#VALUE!</v>
      </c>
      <c r="V59" s="54"/>
      <c r="W59" s="54"/>
      <c r="X59" s="55"/>
    </row>
    <row r="60" spans="1:24" x14ac:dyDescent="0.3">
      <c r="A60" s="1" t="e">
        <f>IF(B$73-B$67&gt;0, "heure BM","heure PM")</f>
        <v>#VALUE!</v>
      </c>
      <c r="B60" s="2" t="e">
        <f>IF(B$73-B$67&gt;0, "heure PM","heure BM")</f>
        <v>#VALUE!</v>
      </c>
      <c r="C60" s="2" t="s">
        <v>0</v>
      </c>
      <c r="D60" s="3" t="s">
        <v>1</v>
      </c>
      <c r="F60" s="1" t="e">
        <f>IF(G$73-G$67&gt;0, "heure BM","heure PM")</f>
        <v>#VALUE!</v>
      </c>
      <c r="G60" s="2" t="e">
        <f>IF(G$73-G$67&gt;0, "heure PM","heure BM")</f>
        <v>#VALUE!</v>
      </c>
      <c r="H60" s="2" t="s">
        <v>0</v>
      </c>
      <c r="I60" s="3" t="s">
        <v>1</v>
      </c>
      <c r="K60" s="1" t="e">
        <f>IF(L$73-L$67&gt;0, "heure BM","heure PM")</f>
        <v>#VALUE!</v>
      </c>
      <c r="L60" s="2" t="e">
        <f>IF(L$73-L$67&gt;0, "heure PM","heure BM")</f>
        <v>#VALUE!</v>
      </c>
      <c r="M60" s="2" t="s">
        <v>0</v>
      </c>
      <c r="N60" s="3" t="s">
        <v>1</v>
      </c>
      <c r="P60" s="1" t="e">
        <f>IF(Q$73-Q$67&gt;0, "heure BM","heure PM")</f>
        <v>#VALUE!</v>
      </c>
      <c r="Q60" s="2" t="e">
        <f>IF(Q$73-Q$67&gt;0, "heure PM","heure BM")</f>
        <v>#VALUE!</v>
      </c>
      <c r="R60" s="2" t="s">
        <v>0</v>
      </c>
      <c r="S60" s="3" t="s">
        <v>1</v>
      </c>
      <c r="U60" s="1" t="e">
        <f>IF(V$73-V$67&gt;0, "heure BM","heure PM")</f>
        <v>#VALUE!</v>
      </c>
      <c r="V60" s="2" t="e">
        <f>IF(V$73-V$67&gt;0, "heure PM","heure BM")</f>
        <v>#VALUE!</v>
      </c>
      <c r="W60" s="2" t="s">
        <v>0</v>
      </c>
      <c r="X60" s="3" t="s">
        <v>1</v>
      </c>
    </row>
    <row r="61" spans="1:24" x14ac:dyDescent="0.3">
      <c r="A61" s="4" t="e">
        <f>((LEFT(B55,2))/24)+((RIGHT(B55,2))/24/60)</f>
        <v>#VALUE!</v>
      </c>
      <c r="B61" s="5" t="e">
        <f>((LEFT(B56,2))/24)+((RIGHT(B56,2))/24/60)</f>
        <v>#VALUE!</v>
      </c>
      <c r="C61" s="6" t="e">
        <f>B61-A61</f>
        <v>#VALUE!</v>
      </c>
      <c r="D61" s="39" t="e">
        <f>C61/6</f>
        <v>#VALUE!</v>
      </c>
      <c r="F61" s="4" t="e">
        <f>((LEFT(G55,2))/24)+((RIGHT(G55,2))/24/60)</f>
        <v>#VALUE!</v>
      </c>
      <c r="G61" s="5" t="e">
        <f>((LEFT(G56,2))/24)+((RIGHT(G56,2))/24/60)</f>
        <v>#VALUE!</v>
      </c>
      <c r="H61" s="6" t="e">
        <f>G61-F61</f>
        <v>#VALUE!</v>
      </c>
      <c r="I61" s="39" t="e">
        <f>H61/6</f>
        <v>#VALUE!</v>
      </c>
      <c r="K61" s="4" t="e">
        <f>((LEFT(L55,2))/24)+((RIGHT(L55,2))/24/60)</f>
        <v>#VALUE!</v>
      </c>
      <c r="L61" s="5" t="e">
        <f>((LEFT(L56,2))/24)+((RIGHT(L56,2))/24/60)</f>
        <v>#VALUE!</v>
      </c>
      <c r="M61" s="6" t="e">
        <f>L61-K61</f>
        <v>#VALUE!</v>
      </c>
      <c r="N61" s="39" t="e">
        <f>M61/6</f>
        <v>#VALUE!</v>
      </c>
      <c r="P61" s="4" t="e">
        <f>((LEFT(Q55,2))/24)+((RIGHT(Q55,2))/24/60)</f>
        <v>#VALUE!</v>
      </c>
      <c r="Q61" s="5" t="e">
        <f>((LEFT(Q56,2))/24)+((RIGHT(Q56,2))/24/60)</f>
        <v>#VALUE!</v>
      </c>
      <c r="R61" s="6" t="e">
        <f>Q61-P61</f>
        <v>#VALUE!</v>
      </c>
      <c r="S61" s="39" t="e">
        <f>R61/6</f>
        <v>#VALUE!</v>
      </c>
      <c r="U61" s="4" t="e">
        <f>((LEFT(V55,2))/24)+((RIGHT(V55,2))/24/60)</f>
        <v>#VALUE!</v>
      </c>
      <c r="V61" s="5" t="e">
        <f>((LEFT(V56,2))/24)+((RIGHT(V56,2))/24/60)</f>
        <v>#VALUE!</v>
      </c>
      <c r="W61" s="6" t="e">
        <f>V61-U61</f>
        <v>#VALUE!</v>
      </c>
      <c r="X61" s="39" t="e">
        <f>W61/6</f>
        <v>#VALUE!</v>
      </c>
    </row>
    <row r="62" spans="1:24" x14ac:dyDescent="0.3">
      <c r="A62" s="8"/>
      <c r="B62" s="32"/>
      <c r="C62" s="32"/>
      <c r="D62" s="9"/>
      <c r="F62" s="8"/>
      <c r="G62" s="32"/>
      <c r="H62" s="32"/>
      <c r="I62" s="9"/>
      <c r="K62" s="8"/>
      <c r="L62" s="32"/>
      <c r="M62" s="32"/>
      <c r="N62" s="9"/>
      <c r="P62" s="8"/>
      <c r="Q62" s="32"/>
      <c r="R62" s="32"/>
      <c r="S62" s="9"/>
      <c r="U62" s="8"/>
      <c r="V62" s="32"/>
      <c r="W62" s="32"/>
      <c r="X62" s="9"/>
    </row>
    <row r="63" spans="1:24" x14ac:dyDescent="0.3">
      <c r="A63" s="10" t="s">
        <v>2</v>
      </c>
      <c r="B63" s="11" t="s">
        <v>2</v>
      </c>
      <c r="C63" s="11" t="s">
        <v>3</v>
      </c>
      <c r="D63" s="12" t="s">
        <v>4</v>
      </c>
      <c r="F63" s="10" t="s">
        <v>2</v>
      </c>
      <c r="G63" s="11" t="s">
        <v>2</v>
      </c>
      <c r="H63" s="11" t="s">
        <v>3</v>
      </c>
      <c r="I63" s="12" t="s">
        <v>4</v>
      </c>
      <c r="K63" s="10" t="s">
        <v>2</v>
      </c>
      <c r="L63" s="11" t="s">
        <v>2</v>
      </c>
      <c r="M63" s="11" t="s">
        <v>3</v>
      </c>
      <c r="N63" s="12" t="s">
        <v>4</v>
      </c>
      <c r="P63" s="10" t="s">
        <v>2</v>
      </c>
      <c r="Q63" s="11" t="s">
        <v>2</v>
      </c>
      <c r="R63" s="11" t="s">
        <v>3</v>
      </c>
      <c r="S63" s="12" t="s">
        <v>4</v>
      </c>
      <c r="U63" s="10" t="s">
        <v>2</v>
      </c>
      <c r="V63" s="11" t="s">
        <v>2</v>
      </c>
      <c r="W63" s="11" t="s">
        <v>3</v>
      </c>
      <c r="X63" s="12" t="s">
        <v>4</v>
      </c>
    </row>
    <row r="64" spans="1:24" ht="15" thickBot="1" x14ac:dyDescent="0.35">
      <c r="A64" s="13" t="str">
        <f>SUBSTITUTE(C55,"m","")</f>
        <v/>
      </c>
      <c r="B64" s="14" t="str">
        <f>SUBSTITUTE(C56,"m","")</f>
        <v/>
      </c>
      <c r="C64" s="15" t="e">
        <f>B64-A64</f>
        <v>#VALUE!</v>
      </c>
      <c r="D64" s="16" t="e">
        <f>(C64)/12</f>
        <v>#VALUE!</v>
      </c>
      <c r="F64" s="13" t="str">
        <f>SUBSTITUTE(H55,"m","")</f>
        <v/>
      </c>
      <c r="G64" s="14" t="str">
        <f>SUBSTITUTE(H56,"m","")</f>
        <v/>
      </c>
      <c r="H64" s="15" t="e">
        <f>G64-F64</f>
        <v>#VALUE!</v>
      </c>
      <c r="I64" s="16" t="e">
        <f>(H64)/12</f>
        <v>#VALUE!</v>
      </c>
      <c r="K64" s="13" t="str">
        <f>SUBSTITUTE(M55,"m","")</f>
        <v/>
      </c>
      <c r="L64" s="14" t="str">
        <f>SUBSTITUTE(M56,"m","")</f>
        <v/>
      </c>
      <c r="M64" s="15" t="e">
        <f>L64-K64</f>
        <v>#VALUE!</v>
      </c>
      <c r="N64" s="16" t="e">
        <f>(M64)/12</f>
        <v>#VALUE!</v>
      </c>
      <c r="P64" s="13" t="str">
        <f>SUBSTITUTE(R55,"m","")</f>
        <v/>
      </c>
      <c r="Q64" s="14" t="str">
        <f>SUBSTITUTE(R56,"m","")</f>
        <v/>
      </c>
      <c r="R64" s="15" t="e">
        <f>Q64-P64</f>
        <v>#VALUE!</v>
      </c>
      <c r="S64" s="16" t="e">
        <f>(R64)/12</f>
        <v>#VALUE!</v>
      </c>
      <c r="U64" s="13" t="str">
        <f>SUBSTITUTE(W55,"m","")</f>
        <v/>
      </c>
      <c r="V64" s="14" t="str">
        <f>SUBSTITUTE(W56,"m","")</f>
        <v/>
      </c>
      <c r="W64" s="15" t="e">
        <f>V64-U64</f>
        <v>#VALUE!</v>
      </c>
      <c r="X64" s="16" t="e">
        <f>(W64)/12</f>
        <v>#VALUE!</v>
      </c>
    </row>
    <row r="65" spans="1:24" ht="15" thickBot="1" x14ac:dyDescent="0.35">
      <c r="A65" s="17"/>
      <c r="B65" s="32"/>
      <c r="C65" s="32"/>
      <c r="D65" s="9"/>
      <c r="F65" s="17"/>
      <c r="G65" s="32"/>
      <c r="H65" s="32"/>
      <c r="I65" s="9"/>
      <c r="K65" s="17"/>
      <c r="L65" s="32"/>
      <c r="M65" s="32"/>
      <c r="N65" s="9"/>
      <c r="P65" s="17"/>
      <c r="Q65" s="32"/>
      <c r="R65" s="32"/>
      <c r="S65" s="9"/>
      <c r="U65" s="17"/>
      <c r="V65" s="32"/>
      <c r="W65" s="32"/>
      <c r="X65" s="9"/>
    </row>
    <row r="66" spans="1:24" x14ac:dyDescent="0.3">
      <c r="A66" s="1"/>
      <c r="B66" s="2" t="s">
        <v>2</v>
      </c>
      <c r="C66" s="28" t="s">
        <v>5</v>
      </c>
      <c r="D66" s="35"/>
      <c r="F66" s="1"/>
      <c r="G66" s="2" t="s">
        <v>2</v>
      </c>
      <c r="H66" s="28" t="s">
        <v>5</v>
      </c>
      <c r="I66" s="35"/>
      <c r="K66" s="1"/>
      <c r="L66" s="2" t="s">
        <v>2</v>
      </c>
      <c r="M66" s="28" t="s">
        <v>5</v>
      </c>
      <c r="N66" s="35"/>
      <c r="P66" s="1"/>
      <c r="Q66" s="2" t="s">
        <v>2</v>
      </c>
      <c r="R66" s="28" t="s">
        <v>5</v>
      </c>
      <c r="S66" s="35"/>
      <c r="U66" s="1"/>
      <c r="V66" s="2" t="s">
        <v>2</v>
      </c>
      <c r="W66" s="28" t="s">
        <v>5</v>
      </c>
      <c r="X66" s="35"/>
    </row>
    <row r="67" spans="1:24" x14ac:dyDescent="0.3">
      <c r="A67" s="18" t="e">
        <f>IF(B$73-B$67&gt;0, "PM-6(BM)","PM")</f>
        <v>#VALUE!</v>
      </c>
      <c r="B67" s="19" t="str">
        <f>A64</f>
        <v/>
      </c>
      <c r="C67" s="29" t="e">
        <f>A61</f>
        <v>#VALUE!</v>
      </c>
      <c r="D67" s="36"/>
      <c r="F67" s="18" t="e">
        <f>IF(G$73-G$67&gt;0, "PM-6(BM)","PM")</f>
        <v>#VALUE!</v>
      </c>
      <c r="G67" s="19" t="str">
        <f>F64</f>
        <v/>
      </c>
      <c r="H67" s="29" t="e">
        <f>F61</f>
        <v>#VALUE!</v>
      </c>
      <c r="I67" s="36"/>
      <c r="K67" s="18" t="e">
        <f>IF(L$73-L$67&gt;0, "PM-6(BM)","PM")</f>
        <v>#VALUE!</v>
      </c>
      <c r="L67" s="19" t="str">
        <f>K64</f>
        <v/>
      </c>
      <c r="M67" s="29" t="e">
        <f>K61</f>
        <v>#VALUE!</v>
      </c>
      <c r="N67" s="36"/>
      <c r="P67" s="18" t="e">
        <f>IF(Q$73-Q$67&gt;0, "PM-6(BM)","PM")</f>
        <v>#VALUE!</v>
      </c>
      <c r="Q67" s="19" t="str">
        <f>P64</f>
        <v/>
      </c>
      <c r="R67" s="29" t="e">
        <f>P61</f>
        <v>#VALUE!</v>
      </c>
      <c r="S67" s="36"/>
      <c r="U67" s="18" t="e">
        <f>IF(V$73-V$67&gt;0, "PM-6(BM)","PM")</f>
        <v>#VALUE!</v>
      </c>
      <c r="V67" s="19" t="str">
        <f>U64</f>
        <v/>
      </c>
      <c r="W67" s="29" t="e">
        <f>U61</f>
        <v>#VALUE!</v>
      </c>
      <c r="X67" s="36"/>
    </row>
    <row r="68" spans="1:24" x14ac:dyDescent="0.3">
      <c r="A68" s="20" t="e">
        <f>IF(B$73-B$67&gt;0, "PM-5","PM+1")</f>
        <v>#VALUE!</v>
      </c>
      <c r="B68" s="21" t="e">
        <f>A64+D64</f>
        <v>#VALUE!</v>
      </c>
      <c r="C68" s="30" t="e">
        <f>C67+D$61</f>
        <v>#VALUE!</v>
      </c>
      <c r="D68" s="36"/>
      <c r="F68" s="20" t="e">
        <f>IF(G$73-G$67&gt;0, "PM-5","PM+1")</f>
        <v>#VALUE!</v>
      </c>
      <c r="G68" s="21" t="e">
        <f>F64+I64</f>
        <v>#VALUE!</v>
      </c>
      <c r="H68" s="30" t="e">
        <f>H67+I$61</f>
        <v>#VALUE!</v>
      </c>
      <c r="I68" s="36"/>
      <c r="K68" s="20" t="e">
        <f>IF(L$73-L$67&gt;0, "PM-5","PM+1")</f>
        <v>#VALUE!</v>
      </c>
      <c r="L68" s="21" t="e">
        <f>K64+N64</f>
        <v>#VALUE!</v>
      </c>
      <c r="M68" s="30" t="e">
        <f>M67+N$61</f>
        <v>#VALUE!</v>
      </c>
      <c r="N68" s="36"/>
      <c r="P68" s="20" t="e">
        <f>IF(Q$73-Q$67&gt;0, "PM-5","PM+1")</f>
        <v>#VALUE!</v>
      </c>
      <c r="Q68" s="21" t="e">
        <f>P64+S64</f>
        <v>#VALUE!</v>
      </c>
      <c r="R68" s="30" t="e">
        <f>R67+S$61</f>
        <v>#VALUE!</v>
      </c>
      <c r="S68" s="36"/>
      <c r="U68" s="20" t="e">
        <f>IF(V$73-V$67&gt;0, "PM-5","PM+1")</f>
        <v>#VALUE!</v>
      </c>
      <c r="V68" s="21" t="e">
        <f>U64+X64</f>
        <v>#VALUE!</v>
      </c>
      <c r="W68" s="30" t="e">
        <f>W67+X$61</f>
        <v>#VALUE!</v>
      </c>
      <c r="X68" s="36"/>
    </row>
    <row r="69" spans="1:24" x14ac:dyDescent="0.3">
      <c r="A69" s="18" t="e">
        <f>IF(B$73-B$67&gt;0, "PM-4","PM+2")</f>
        <v>#VALUE!</v>
      </c>
      <c r="B69" s="19" t="e">
        <f>A64+(D64*3)</f>
        <v>#VALUE!</v>
      </c>
      <c r="C69" s="29" t="e">
        <f t="shared" ref="C69:C73" si="15">C68+D$61</f>
        <v>#VALUE!</v>
      </c>
      <c r="D69" s="36"/>
      <c r="F69" s="18" t="e">
        <f>IF(G$73-G$67&gt;0, "PM-4","PM+2")</f>
        <v>#VALUE!</v>
      </c>
      <c r="G69" s="19" t="e">
        <f>F64+(I64*3)</f>
        <v>#VALUE!</v>
      </c>
      <c r="H69" s="29" t="e">
        <f t="shared" ref="H69:H73" si="16">H68+I$61</f>
        <v>#VALUE!</v>
      </c>
      <c r="I69" s="36"/>
      <c r="K69" s="18" t="e">
        <f>IF(L$73-L$67&gt;0, "PM-4","PM+2")</f>
        <v>#VALUE!</v>
      </c>
      <c r="L69" s="19" t="e">
        <f>K64+(N64*3)</f>
        <v>#VALUE!</v>
      </c>
      <c r="M69" s="29" t="e">
        <f t="shared" ref="M69:M73" si="17">M68+N$61</f>
        <v>#VALUE!</v>
      </c>
      <c r="N69" s="36"/>
      <c r="P69" s="18" t="e">
        <f>IF(Q$73-Q$67&gt;0, "PM-4","PM+2")</f>
        <v>#VALUE!</v>
      </c>
      <c r="Q69" s="19" t="e">
        <f>P64+(S64*3)</f>
        <v>#VALUE!</v>
      </c>
      <c r="R69" s="29" t="e">
        <f t="shared" ref="R69:R73" si="18">R68+S$61</f>
        <v>#VALUE!</v>
      </c>
      <c r="S69" s="36"/>
      <c r="U69" s="18" t="e">
        <f>IF(V$73-V$67&gt;0, "PM-4","PM+2")</f>
        <v>#VALUE!</v>
      </c>
      <c r="V69" s="19" t="e">
        <f>U64+(X64*3)</f>
        <v>#VALUE!</v>
      </c>
      <c r="W69" s="29" t="e">
        <f t="shared" ref="W69:W73" si="19">W68+X$61</f>
        <v>#VALUE!</v>
      </c>
      <c r="X69" s="36"/>
    </row>
    <row r="70" spans="1:24" x14ac:dyDescent="0.3">
      <c r="A70" s="20" t="e">
        <f>IF(B$73-B$67&gt;0, "PM-3","PM+3")</f>
        <v>#VALUE!</v>
      </c>
      <c r="B70" s="21" t="e">
        <f>A64+(D64*6)</f>
        <v>#VALUE!</v>
      </c>
      <c r="C70" s="30" t="e">
        <f t="shared" si="15"/>
        <v>#VALUE!</v>
      </c>
      <c r="D70" s="36"/>
      <c r="F70" s="20" t="e">
        <f>IF(G$73-G$67&gt;0, "PM-3","PM+3")</f>
        <v>#VALUE!</v>
      </c>
      <c r="G70" s="21" t="e">
        <f>F64+(I64*6)</f>
        <v>#VALUE!</v>
      </c>
      <c r="H70" s="30" t="e">
        <f t="shared" si="16"/>
        <v>#VALUE!</v>
      </c>
      <c r="I70" s="36"/>
      <c r="K70" s="20" t="e">
        <f>IF(L$73-L$67&gt;0, "PM-3","PM+3")</f>
        <v>#VALUE!</v>
      </c>
      <c r="L70" s="21" t="e">
        <f>K64+(N64*6)</f>
        <v>#VALUE!</v>
      </c>
      <c r="M70" s="30" t="e">
        <f t="shared" si="17"/>
        <v>#VALUE!</v>
      </c>
      <c r="N70" s="36"/>
      <c r="P70" s="20" t="e">
        <f>IF(Q$73-Q$67&gt;0, "PM-3","PM+3")</f>
        <v>#VALUE!</v>
      </c>
      <c r="Q70" s="21" t="e">
        <f>P64+(S64*6)</f>
        <v>#VALUE!</v>
      </c>
      <c r="R70" s="30" t="e">
        <f t="shared" si="18"/>
        <v>#VALUE!</v>
      </c>
      <c r="S70" s="36"/>
      <c r="U70" s="20" t="e">
        <f>IF(V$73-V$67&gt;0, "PM-3","PM+3")</f>
        <v>#VALUE!</v>
      </c>
      <c r="V70" s="21" t="e">
        <f>U64+(X64*6)</f>
        <v>#VALUE!</v>
      </c>
      <c r="W70" s="30" t="e">
        <f t="shared" si="19"/>
        <v>#VALUE!</v>
      </c>
      <c r="X70" s="36"/>
    </row>
    <row r="71" spans="1:24" x14ac:dyDescent="0.3">
      <c r="A71" s="18" t="e">
        <f>IF(B$73-B$67&gt;0, "PM-2","PM+4")</f>
        <v>#VALUE!</v>
      </c>
      <c r="B71" s="19" t="e">
        <f>A64+(D64*9)</f>
        <v>#VALUE!</v>
      </c>
      <c r="C71" s="29" t="e">
        <f t="shared" si="15"/>
        <v>#VALUE!</v>
      </c>
      <c r="D71" s="36"/>
      <c r="F71" s="18" t="e">
        <f>IF(G$73-G$67&gt;0, "PM-2","PM+4")</f>
        <v>#VALUE!</v>
      </c>
      <c r="G71" s="19" t="e">
        <f>F64+(I64*9)</f>
        <v>#VALUE!</v>
      </c>
      <c r="H71" s="29" t="e">
        <f t="shared" si="16"/>
        <v>#VALUE!</v>
      </c>
      <c r="I71" s="36"/>
      <c r="K71" s="18" t="e">
        <f>IF(L$73-L$67&gt;0, "PM-2","PM+4")</f>
        <v>#VALUE!</v>
      </c>
      <c r="L71" s="19" t="e">
        <f>K64+(N64*9)</f>
        <v>#VALUE!</v>
      </c>
      <c r="M71" s="29" t="e">
        <f t="shared" si="17"/>
        <v>#VALUE!</v>
      </c>
      <c r="N71" s="36"/>
      <c r="P71" s="18" t="e">
        <f>IF(Q$73-Q$67&gt;0, "PM-2","PM+4")</f>
        <v>#VALUE!</v>
      </c>
      <c r="Q71" s="19" t="e">
        <f>P64+(S64*9)</f>
        <v>#VALUE!</v>
      </c>
      <c r="R71" s="29" t="e">
        <f t="shared" si="18"/>
        <v>#VALUE!</v>
      </c>
      <c r="S71" s="36"/>
      <c r="U71" s="18" t="e">
        <f>IF(V$73-V$67&gt;0, "PM-2","PM+4")</f>
        <v>#VALUE!</v>
      </c>
      <c r="V71" s="19" t="e">
        <f>U64+(X64*9)</f>
        <v>#VALUE!</v>
      </c>
      <c r="W71" s="29" t="e">
        <f t="shared" si="19"/>
        <v>#VALUE!</v>
      </c>
      <c r="X71" s="36"/>
    </row>
    <row r="72" spans="1:24" x14ac:dyDescent="0.3">
      <c r="A72" s="20" t="e">
        <f>IF(B$73-B$67&gt;0, "PM-1","PM+5")</f>
        <v>#VALUE!</v>
      </c>
      <c r="B72" s="21" t="e">
        <f>A64+(D64*11)</f>
        <v>#VALUE!</v>
      </c>
      <c r="C72" s="30" t="e">
        <f t="shared" si="15"/>
        <v>#VALUE!</v>
      </c>
      <c r="D72" s="36"/>
      <c r="F72" s="20" t="e">
        <f>IF(G$73-G$67&gt;0, "PM-1","PM+5")</f>
        <v>#VALUE!</v>
      </c>
      <c r="G72" s="21" t="e">
        <f>F64+(I64*11)</f>
        <v>#VALUE!</v>
      </c>
      <c r="H72" s="30" t="e">
        <f t="shared" si="16"/>
        <v>#VALUE!</v>
      </c>
      <c r="I72" s="36"/>
      <c r="K72" s="20" t="e">
        <f>IF(L$73-L$67&gt;0, "PM-1","PM+5")</f>
        <v>#VALUE!</v>
      </c>
      <c r="L72" s="21" t="e">
        <f>K64+(N64*11)</f>
        <v>#VALUE!</v>
      </c>
      <c r="M72" s="30" t="e">
        <f t="shared" si="17"/>
        <v>#VALUE!</v>
      </c>
      <c r="N72" s="36"/>
      <c r="P72" s="20" t="e">
        <f>IF(Q$73-Q$67&gt;0, "PM-1","PM+5")</f>
        <v>#VALUE!</v>
      </c>
      <c r="Q72" s="21" t="e">
        <f>P64+(S64*11)</f>
        <v>#VALUE!</v>
      </c>
      <c r="R72" s="30" t="e">
        <f t="shared" si="18"/>
        <v>#VALUE!</v>
      </c>
      <c r="S72" s="36"/>
      <c r="U72" s="20" t="e">
        <f>IF(V$73-V$67&gt;0, "PM-1","PM+5")</f>
        <v>#VALUE!</v>
      </c>
      <c r="V72" s="21" t="e">
        <f>U64+(X64*11)</f>
        <v>#VALUE!</v>
      </c>
      <c r="W72" s="30" t="e">
        <f t="shared" si="19"/>
        <v>#VALUE!</v>
      </c>
      <c r="X72" s="36"/>
    </row>
    <row r="73" spans="1:24" ht="15" thickBot="1" x14ac:dyDescent="0.35">
      <c r="A73" s="27" t="e">
        <f>IF(B$73-B$67&gt;0, "PM","PM+6(BM)")</f>
        <v>#VALUE!</v>
      </c>
      <c r="B73" s="33" t="e">
        <f>A64+(D64*12)</f>
        <v>#VALUE!</v>
      </c>
      <c r="C73" s="34" t="e">
        <f t="shared" si="15"/>
        <v>#VALUE!</v>
      </c>
      <c r="D73" s="38"/>
      <c r="F73" s="27" t="e">
        <f>IF(G$73-G$67&gt;0, "PM","PM+6(BM)")</f>
        <v>#VALUE!</v>
      </c>
      <c r="G73" s="33" t="e">
        <f>F64+(I64*12)</f>
        <v>#VALUE!</v>
      </c>
      <c r="H73" s="34" t="e">
        <f t="shared" si="16"/>
        <v>#VALUE!</v>
      </c>
      <c r="I73" s="38"/>
      <c r="K73" s="27" t="e">
        <f>IF(L$73-L$67&gt;0, "PM","PM+6(BM)")</f>
        <v>#VALUE!</v>
      </c>
      <c r="L73" s="33" t="e">
        <f>K64+(N64*12)</f>
        <v>#VALUE!</v>
      </c>
      <c r="M73" s="34" t="e">
        <f t="shared" si="17"/>
        <v>#VALUE!</v>
      </c>
      <c r="N73" s="38"/>
      <c r="P73" s="27" t="e">
        <f>IF(Q$73-Q$67&gt;0, "PM","PM+6(BM)")</f>
        <v>#VALUE!</v>
      </c>
      <c r="Q73" s="33" t="e">
        <f>P64+(S64*12)</f>
        <v>#VALUE!</v>
      </c>
      <c r="R73" s="34" t="e">
        <f t="shared" si="18"/>
        <v>#VALUE!</v>
      </c>
      <c r="S73" s="38"/>
      <c r="U73" s="27" t="e">
        <f>IF(V$73-V$67&gt;0, "PM","PM+6(BM)")</f>
        <v>#VALUE!</v>
      </c>
      <c r="V73" s="33" t="e">
        <f>U64+(X64*12)</f>
        <v>#VALUE!</v>
      </c>
      <c r="W73" s="34" t="e">
        <f t="shared" si="19"/>
        <v>#VALUE!</v>
      </c>
      <c r="X73" s="38"/>
    </row>
    <row r="74" spans="1:24" ht="15" thickBot="1" x14ac:dyDescent="0.35">
      <c r="A74" s="53" t="e">
        <f>IF(B$88-B$82&gt;0, "marée montante"," marée descendante")</f>
        <v>#VALUE!</v>
      </c>
      <c r="B74" s="54"/>
      <c r="C74" s="54"/>
      <c r="D74" s="55"/>
      <c r="F74" s="53" t="e">
        <f>IF(G$88-G$82&gt;0, "marée montante"," marée descendante")</f>
        <v>#VALUE!</v>
      </c>
      <c r="G74" s="54"/>
      <c r="H74" s="54"/>
      <c r="I74" s="55"/>
      <c r="K74" s="53" t="e">
        <f>IF(L$88-L$82&gt;0, "marée montante"," marée descendante")</f>
        <v>#VALUE!</v>
      </c>
      <c r="L74" s="54"/>
      <c r="M74" s="54"/>
      <c r="N74" s="55"/>
      <c r="P74" s="53" t="e">
        <f>IF(Q$88-Q$82&gt;0, "marée montante"," marée descendante")</f>
        <v>#VALUE!</v>
      </c>
      <c r="Q74" s="54"/>
      <c r="R74" s="54"/>
      <c r="S74" s="55"/>
      <c r="U74" s="53" t="e">
        <f>IF(V$88-V$82&gt;0, "marée montante"," marée descendante")</f>
        <v>#VALUE!</v>
      </c>
      <c r="V74" s="54"/>
      <c r="W74" s="54"/>
      <c r="X74" s="55"/>
    </row>
    <row r="75" spans="1:24" x14ac:dyDescent="0.3">
      <c r="A75" s="1" t="e">
        <f>IF(B$88-B$82&gt;0, "heure BM","heure PM")</f>
        <v>#VALUE!</v>
      </c>
      <c r="B75" s="2" t="e">
        <f>IF(B$88-B$82&gt;0, "heure PM","heure BM")</f>
        <v>#VALUE!</v>
      </c>
      <c r="C75" s="2" t="s">
        <v>0</v>
      </c>
      <c r="D75" s="3" t="s">
        <v>1</v>
      </c>
      <c r="F75" s="1" t="e">
        <f>IF(G$88-G$82&gt;0, "heure BM","heure PM")</f>
        <v>#VALUE!</v>
      </c>
      <c r="G75" s="2" t="e">
        <f>IF(G$88-G$82&gt;0, "heure PM","heure BM")</f>
        <v>#VALUE!</v>
      </c>
      <c r="H75" s="2" t="s">
        <v>0</v>
      </c>
      <c r="I75" s="3" t="s">
        <v>1</v>
      </c>
      <c r="K75" s="1" t="e">
        <f>IF(L$88-L$82&gt;0, "heure BM","heure PM")</f>
        <v>#VALUE!</v>
      </c>
      <c r="L75" s="2" t="e">
        <f>IF(L$88-L$82&gt;0, "heure PM","heure BM")</f>
        <v>#VALUE!</v>
      </c>
      <c r="M75" s="2" t="s">
        <v>0</v>
      </c>
      <c r="N75" s="3" t="s">
        <v>1</v>
      </c>
      <c r="P75" s="1" t="e">
        <f>IF(Q$88-Q$82&gt;0, "heure BM","heure PM")</f>
        <v>#VALUE!</v>
      </c>
      <c r="Q75" s="2" t="e">
        <f>IF(Q$88-Q$82&gt;0, "heure PM","heure BM")</f>
        <v>#VALUE!</v>
      </c>
      <c r="R75" s="2" t="s">
        <v>0</v>
      </c>
      <c r="S75" s="3" t="s">
        <v>1</v>
      </c>
      <c r="U75" s="1" t="e">
        <f>IF(V$88-V$82&gt;0, "heure BM","heure PM")</f>
        <v>#VALUE!</v>
      </c>
      <c r="V75" s="2" t="e">
        <f>IF(V$88-V$82&gt;0, "heure PM","heure BM")</f>
        <v>#VALUE!</v>
      </c>
      <c r="W75" s="2" t="s">
        <v>0</v>
      </c>
      <c r="X75" s="3" t="s">
        <v>1</v>
      </c>
    </row>
    <row r="76" spans="1:24" x14ac:dyDescent="0.3">
      <c r="A76" s="4" t="e">
        <f>((LEFT(B56,2))/24)+((RIGHT(B56,2))/24/60)</f>
        <v>#VALUE!</v>
      </c>
      <c r="B76" s="5" t="e">
        <f>((LEFT(B57,2))/24)+((RIGHT(B57,2))/24/60)</f>
        <v>#VALUE!</v>
      </c>
      <c r="C76" s="6" t="e">
        <f>B76-A76</f>
        <v>#VALUE!</v>
      </c>
      <c r="D76" s="39" t="e">
        <f>C76/6</f>
        <v>#VALUE!</v>
      </c>
      <c r="F76" s="4" t="e">
        <f>((LEFT(G56,2))/24)+((RIGHT(G56,2))/24/60)</f>
        <v>#VALUE!</v>
      </c>
      <c r="G76" s="5" t="e">
        <f>((LEFT(G57,2))/24)+((RIGHT(G57,2))/24/60)</f>
        <v>#VALUE!</v>
      </c>
      <c r="H76" s="6" t="e">
        <f>G76-F76</f>
        <v>#VALUE!</v>
      </c>
      <c r="I76" s="39" t="e">
        <f>H76/6</f>
        <v>#VALUE!</v>
      </c>
      <c r="K76" s="4" t="e">
        <f>((LEFT(L56,2))/24)+((RIGHT(L56,2))/24/60)</f>
        <v>#VALUE!</v>
      </c>
      <c r="L76" s="5" t="e">
        <f>((LEFT(L57,2))/24)+((RIGHT(L57,2))/24/60)</f>
        <v>#VALUE!</v>
      </c>
      <c r="M76" s="6" t="e">
        <f>L76-K76</f>
        <v>#VALUE!</v>
      </c>
      <c r="N76" s="39" t="e">
        <f>M76/6</f>
        <v>#VALUE!</v>
      </c>
      <c r="P76" s="4" t="e">
        <f>((LEFT(Q56,2))/24)+((RIGHT(Q56,2))/24/60)</f>
        <v>#VALUE!</v>
      </c>
      <c r="Q76" s="5" t="e">
        <f>((LEFT(Q57,2))/24)+((RIGHT(Q57,2))/24/60)</f>
        <v>#VALUE!</v>
      </c>
      <c r="R76" s="6" t="e">
        <f>Q76-P76</f>
        <v>#VALUE!</v>
      </c>
      <c r="S76" s="39" t="e">
        <f>R76/6</f>
        <v>#VALUE!</v>
      </c>
      <c r="U76" s="4" t="e">
        <f>((LEFT(V56,2))/24)+((RIGHT(V56,2))/24/60)</f>
        <v>#VALUE!</v>
      </c>
      <c r="V76" s="5" t="e">
        <f>((LEFT(V57,2))/24)+((RIGHT(V57,2))/24/60)</f>
        <v>#VALUE!</v>
      </c>
      <c r="W76" s="6" t="e">
        <f>V76-U76</f>
        <v>#VALUE!</v>
      </c>
      <c r="X76" s="39" t="e">
        <f>W76/6</f>
        <v>#VALUE!</v>
      </c>
    </row>
    <row r="77" spans="1:24" x14ac:dyDescent="0.3">
      <c r="A77" s="8"/>
      <c r="B77" s="32"/>
      <c r="C77" s="32"/>
      <c r="D77" s="9"/>
      <c r="F77" s="8"/>
      <c r="G77" s="32"/>
      <c r="H77" s="32"/>
      <c r="I77" s="9"/>
      <c r="K77" s="8"/>
      <c r="L77" s="32"/>
      <c r="M77" s="32"/>
      <c r="N77" s="9"/>
      <c r="P77" s="8"/>
      <c r="Q77" s="32"/>
      <c r="R77" s="32"/>
      <c r="S77" s="9"/>
      <c r="U77" s="8"/>
      <c r="V77" s="32"/>
      <c r="W77" s="32"/>
      <c r="X77" s="9"/>
    </row>
    <row r="78" spans="1:24" x14ac:dyDescent="0.3">
      <c r="A78" s="10" t="s">
        <v>2</v>
      </c>
      <c r="B78" s="11" t="s">
        <v>2</v>
      </c>
      <c r="C78" s="11" t="s">
        <v>3</v>
      </c>
      <c r="D78" s="12" t="s">
        <v>4</v>
      </c>
      <c r="F78" s="10" t="s">
        <v>2</v>
      </c>
      <c r="G78" s="11" t="s">
        <v>2</v>
      </c>
      <c r="H78" s="11" t="s">
        <v>3</v>
      </c>
      <c r="I78" s="12" t="s">
        <v>4</v>
      </c>
      <c r="K78" s="10" t="s">
        <v>2</v>
      </c>
      <c r="L78" s="11" t="s">
        <v>2</v>
      </c>
      <c r="M78" s="11" t="s">
        <v>3</v>
      </c>
      <c r="N78" s="12" t="s">
        <v>4</v>
      </c>
      <c r="P78" s="10" t="s">
        <v>2</v>
      </c>
      <c r="Q78" s="11" t="s">
        <v>2</v>
      </c>
      <c r="R78" s="11" t="s">
        <v>3</v>
      </c>
      <c r="S78" s="12" t="s">
        <v>4</v>
      </c>
      <c r="U78" s="10" t="s">
        <v>2</v>
      </c>
      <c r="V78" s="11" t="s">
        <v>2</v>
      </c>
      <c r="W78" s="11" t="s">
        <v>3</v>
      </c>
      <c r="X78" s="12" t="s">
        <v>4</v>
      </c>
    </row>
    <row r="79" spans="1:24" ht="15" thickBot="1" x14ac:dyDescent="0.35">
      <c r="A79" s="13" t="str">
        <f>SUBSTITUTE(C56,"m","")</f>
        <v/>
      </c>
      <c r="B79" s="14" t="str">
        <f>SUBSTITUTE(C57,"m","")</f>
        <v/>
      </c>
      <c r="C79" s="15" t="e">
        <f>B79-A79</f>
        <v>#VALUE!</v>
      </c>
      <c r="D79" s="16" t="e">
        <f>(C79)/12</f>
        <v>#VALUE!</v>
      </c>
      <c r="F79" s="13" t="str">
        <f>SUBSTITUTE(H56,"m","")</f>
        <v/>
      </c>
      <c r="G79" s="14" t="str">
        <f>SUBSTITUTE(H57,"m","")</f>
        <v/>
      </c>
      <c r="H79" s="15" t="e">
        <f>G79-F79</f>
        <v>#VALUE!</v>
      </c>
      <c r="I79" s="16" t="e">
        <f>(H79)/12</f>
        <v>#VALUE!</v>
      </c>
      <c r="K79" s="13" t="str">
        <f>SUBSTITUTE(M56,"m","")</f>
        <v/>
      </c>
      <c r="L79" s="14" t="str">
        <f>SUBSTITUTE(M57,"m","")</f>
        <v/>
      </c>
      <c r="M79" s="15" t="e">
        <f>L79-K79</f>
        <v>#VALUE!</v>
      </c>
      <c r="N79" s="16" t="e">
        <f>(M79)/12</f>
        <v>#VALUE!</v>
      </c>
      <c r="P79" s="13" t="str">
        <f>SUBSTITUTE(R56,"m","")</f>
        <v/>
      </c>
      <c r="Q79" s="14" t="str">
        <f>SUBSTITUTE(R57,"m","")</f>
        <v/>
      </c>
      <c r="R79" s="15" t="e">
        <f>Q79-P79</f>
        <v>#VALUE!</v>
      </c>
      <c r="S79" s="16" t="e">
        <f>(R79)/12</f>
        <v>#VALUE!</v>
      </c>
      <c r="U79" s="13" t="str">
        <f>SUBSTITUTE(W56,"m","")</f>
        <v/>
      </c>
      <c r="V79" s="14" t="str">
        <f>SUBSTITUTE(W57,"m","")</f>
        <v/>
      </c>
      <c r="W79" s="15" t="e">
        <f>V79-U79</f>
        <v>#VALUE!</v>
      </c>
      <c r="X79" s="16" t="e">
        <f>(W79)/12</f>
        <v>#VALUE!</v>
      </c>
    </row>
    <row r="80" spans="1:24" ht="15" thickBot="1" x14ac:dyDescent="0.35">
      <c r="A80" s="17"/>
      <c r="B80" s="32"/>
      <c r="C80" s="32"/>
      <c r="D80" s="9"/>
      <c r="F80" s="17"/>
      <c r="G80" s="32"/>
      <c r="H80" s="32"/>
      <c r="I80" s="9"/>
      <c r="K80" s="17"/>
      <c r="L80" s="32"/>
      <c r="M80" s="32"/>
      <c r="N80" s="9"/>
      <c r="P80" s="17"/>
      <c r="Q80" s="32"/>
      <c r="R80" s="32"/>
      <c r="S80" s="9"/>
      <c r="U80" s="17"/>
      <c r="V80" s="32"/>
      <c r="W80" s="32"/>
      <c r="X80" s="9"/>
    </row>
    <row r="81" spans="1:24" x14ac:dyDescent="0.3">
      <c r="A81" s="1"/>
      <c r="B81" s="2" t="s">
        <v>2</v>
      </c>
      <c r="C81" s="28" t="s">
        <v>5</v>
      </c>
      <c r="D81" s="35"/>
      <c r="F81" s="1"/>
      <c r="G81" s="2" t="s">
        <v>2</v>
      </c>
      <c r="H81" s="28" t="s">
        <v>5</v>
      </c>
      <c r="I81" s="35"/>
      <c r="K81" s="1"/>
      <c r="L81" s="2" t="s">
        <v>2</v>
      </c>
      <c r="M81" s="28" t="s">
        <v>5</v>
      </c>
      <c r="N81" s="35"/>
      <c r="P81" s="1"/>
      <c r="Q81" s="2" t="s">
        <v>2</v>
      </c>
      <c r="R81" s="28" t="s">
        <v>5</v>
      </c>
      <c r="S81" s="35"/>
      <c r="U81" s="1"/>
      <c r="V81" s="2" t="s">
        <v>2</v>
      </c>
      <c r="W81" s="28" t="s">
        <v>5</v>
      </c>
      <c r="X81" s="35"/>
    </row>
    <row r="82" spans="1:24" x14ac:dyDescent="0.3">
      <c r="A82" s="18" t="e">
        <f>IF(B$88-B$82&gt;0, "PM-6(BM)","PM")</f>
        <v>#VALUE!</v>
      </c>
      <c r="B82" s="19" t="str">
        <f>A79</f>
        <v/>
      </c>
      <c r="C82" s="29" t="e">
        <f>A76</f>
        <v>#VALUE!</v>
      </c>
      <c r="D82" s="36"/>
      <c r="F82" s="18" t="e">
        <f>IF(G$88-G$82&gt;0, "PM-6(BM)","PM")</f>
        <v>#VALUE!</v>
      </c>
      <c r="G82" s="19" t="str">
        <f>F79</f>
        <v/>
      </c>
      <c r="H82" s="29" t="e">
        <f>F76</f>
        <v>#VALUE!</v>
      </c>
      <c r="I82" s="36"/>
      <c r="K82" s="18" t="e">
        <f>IF(L$88-L$82&gt;0, "PM-6(BM)","PM")</f>
        <v>#VALUE!</v>
      </c>
      <c r="L82" s="19" t="str">
        <f>K79</f>
        <v/>
      </c>
      <c r="M82" s="29" t="e">
        <f>K76</f>
        <v>#VALUE!</v>
      </c>
      <c r="N82" s="36"/>
      <c r="P82" s="18" t="e">
        <f>IF(Q$88-Q$82&gt;0, "PM-6(BM)","PM")</f>
        <v>#VALUE!</v>
      </c>
      <c r="Q82" s="19" t="str">
        <f>P79</f>
        <v/>
      </c>
      <c r="R82" s="29" t="e">
        <f>P76</f>
        <v>#VALUE!</v>
      </c>
      <c r="S82" s="36"/>
      <c r="U82" s="18" t="e">
        <f>IF(V$88-V$82&gt;0, "PM-6(BM)","PM")</f>
        <v>#VALUE!</v>
      </c>
      <c r="V82" s="19" t="str">
        <f>U79</f>
        <v/>
      </c>
      <c r="W82" s="29" t="e">
        <f>U76</f>
        <v>#VALUE!</v>
      </c>
      <c r="X82" s="36"/>
    </row>
    <row r="83" spans="1:24" x14ac:dyDescent="0.3">
      <c r="A83" s="20" t="e">
        <f>IF(B$88-B$82&gt;0, "PM-5","PM+1")</f>
        <v>#VALUE!</v>
      </c>
      <c r="B83" s="21" t="e">
        <f>A79+D79</f>
        <v>#VALUE!</v>
      </c>
      <c r="C83" s="30" t="e">
        <f>C82+D$76</f>
        <v>#VALUE!</v>
      </c>
      <c r="D83" s="36"/>
      <c r="F83" s="20" t="e">
        <f>IF(G$88-G$82&gt;0, "PM-5","PM+1")</f>
        <v>#VALUE!</v>
      </c>
      <c r="G83" s="21" t="e">
        <f>F79+I79</f>
        <v>#VALUE!</v>
      </c>
      <c r="H83" s="30" t="e">
        <f>H82+I$76</f>
        <v>#VALUE!</v>
      </c>
      <c r="I83" s="36"/>
      <c r="K83" s="20" t="e">
        <f>IF(L$88-L$82&gt;0, "PM-5","PM+1")</f>
        <v>#VALUE!</v>
      </c>
      <c r="L83" s="21" t="e">
        <f>K79+N79</f>
        <v>#VALUE!</v>
      </c>
      <c r="M83" s="30" t="e">
        <f>M82+N$76</f>
        <v>#VALUE!</v>
      </c>
      <c r="N83" s="36"/>
      <c r="P83" s="20" t="e">
        <f>IF(Q$88-Q$82&gt;0, "PM-5","PM+1")</f>
        <v>#VALUE!</v>
      </c>
      <c r="Q83" s="21" t="e">
        <f>P79+S79</f>
        <v>#VALUE!</v>
      </c>
      <c r="R83" s="30" t="e">
        <f>R82+S$76</f>
        <v>#VALUE!</v>
      </c>
      <c r="S83" s="36"/>
      <c r="U83" s="20" t="e">
        <f>IF(V$88-V$82&gt;0, "PM-5","PM+1")</f>
        <v>#VALUE!</v>
      </c>
      <c r="V83" s="21" t="e">
        <f>U79+X79</f>
        <v>#VALUE!</v>
      </c>
      <c r="W83" s="30" t="e">
        <f>W82+X$76</f>
        <v>#VALUE!</v>
      </c>
      <c r="X83" s="36"/>
    </row>
    <row r="84" spans="1:24" x14ac:dyDescent="0.3">
      <c r="A84" s="18" t="e">
        <f>IF(B$88-B$82&gt;0, "PM-4","PM+2")</f>
        <v>#VALUE!</v>
      </c>
      <c r="B84" s="19" t="e">
        <f>A79+(D79*3)</f>
        <v>#VALUE!</v>
      </c>
      <c r="C84" s="29" t="e">
        <f t="shared" ref="C84:C88" si="20">C83+D$76</f>
        <v>#VALUE!</v>
      </c>
      <c r="D84" s="36"/>
      <c r="F84" s="18" t="e">
        <f>IF(G$88-G$82&gt;0, "PM-4","PM+2")</f>
        <v>#VALUE!</v>
      </c>
      <c r="G84" s="19" t="e">
        <f>F79+(I79*3)</f>
        <v>#VALUE!</v>
      </c>
      <c r="H84" s="29" t="e">
        <f t="shared" ref="H84:H88" si="21">H83+I$76</f>
        <v>#VALUE!</v>
      </c>
      <c r="I84" s="36"/>
      <c r="K84" s="18" t="e">
        <f>IF(L$88-L$82&gt;0, "PM-4","PM+2")</f>
        <v>#VALUE!</v>
      </c>
      <c r="L84" s="19" t="e">
        <f>K79+(N79*3)</f>
        <v>#VALUE!</v>
      </c>
      <c r="M84" s="29" t="e">
        <f t="shared" ref="M84:M88" si="22">M83+N$76</f>
        <v>#VALUE!</v>
      </c>
      <c r="N84" s="36"/>
      <c r="P84" s="18" t="e">
        <f>IF(Q$88-Q$82&gt;0, "PM-4","PM+2")</f>
        <v>#VALUE!</v>
      </c>
      <c r="Q84" s="19" t="e">
        <f>P79+(S79*3)</f>
        <v>#VALUE!</v>
      </c>
      <c r="R84" s="29" t="e">
        <f t="shared" ref="R84:R88" si="23">R83+S$76</f>
        <v>#VALUE!</v>
      </c>
      <c r="S84" s="36"/>
      <c r="U84" s="18" t="e">
        <f>IF(V$88-V$82&gt;0, "PM-4","PM+2")</f>
        <v>#VALUE!</v>
      </c>
      <c r="V84" s="19" t="e">
        <f>U79+(X79*3)</f>
        <v>#VALUE!</v>
      </c>
      <c r="W84" s="29" t="e">
        <f t="shared" ref="W84:W88" si="24">W83+X$76</f>
        <v>#VALUE!</v>
      </c>
      <c r="X84" s="36"/>
    </row>
    <row r="85" spans="1:24" x14ac:dyDescent="0.3">
      <c r="A85" s="20" t="e">
        <f>IF(B$88-B$82&gt;0, "PM-3","PM+3")</f>
        <v>#VALUE!</v>
      </c>
      <c r="B85" s="21" t="e">
        <f>A79+(D79*6)</f>
        <v>#VALUE!</v>
      </c>
      <c r="C85" s="30" t="e">
        <f t="shared" si="20"/>
        <v>#VALUE!</v>
      </c>
      <c r="D85" s="36"/>
      <c r="F85" s="20" t="e">
        <f>IF(G$88-G$82&gt;0, "PM-3","PM+3")</f>
        <v>#VALUE!</v>
      </c>
      <c r="G85" s="21" t="e">
        <f>F79+(I79*6)</f>
        <v>#VALUE!</v>
      </c>
      <c r="H85" s="30" t="e">
        <f t="shared" si="21"/>
        <v>#VALUE!</v>
      </c>
      <c r="I85" s="36"/>
      <c r="K85" s="20" t="e">
        <f>IF(L$88-L$82&gt;0, "PM-3","PM+3")</f>
        <v>#VALUE!</v>
      </c>
      <c r="L85" s="21" t="e">
        <f>K79+(N79*6)</f>
        <v>#VALUE!</v>
      </c>
      <c r="M85" s="30" t="e">
        <f t="shared" si="22"/>
        <v>#VALUE!</v>
      </c>
      <c r="N85" s="36"/>
      <c r="P85" s="20" t="e">
        <f>IF(Q$88-Q$82&gt;0, "PM-3","PM+3")</f>
        <v>#VALUE!</v>
      </c>
      <c r="Q85" s="21" t="e">
        <f>P79+(S79*6)</f>
        <v>#VALUE!</v>
      </c>
      <c r="R85" s="30" t="e">
        <f t="shared" si="23"/>
        <v>#VALUE!</v>
      </c>
      <c r="S85" s="36"/>
      <c r="U85" s="20" t="e">
        <f>IF(V$88-V$82&gt;0, "PM-3","PM+3")</f>
        <v>#VALUE!</v>
      </c>
      <c r="V85" s="21" t="e">
        <f>U79+(X79*6)</f>
        <v>#VALUE!</v>
      </c>
      <c r="W85" s="30" t="e">
        <f t="shared" si="24"/>
        <v>#VALUE!</v>
      </c>
      <c r="X85" s="36"/>
    </row>
    <row r="86" spans="1:24" x14ac:dyDescent="0.3">
      <c r="A86" s="18" t="e">
        <f>IF(B$88-B$82&gt;0, "PM-2","PM+4")</f>
        <v>#VALUE!</v>
      </c>
      <c r="B86" s="19" t="e">
        <f>A79+(D79*9)</f>
        <v>#VALUE!</v>
      </c>
      <c r="C86" s="29" t="e">
        <f t="shared" si="20"/>
        <v>#VALUE!</v>
      </c>
      <c r="D86" s="36"/>
      <c r="F86" s="18" t="e">
        <f>IF(G$88-G$82&gt;0, "PM-2","PM+4")</f>
        <v>#VALUE!</v>
      </c>
      <c r="G86" s="19" t="e">
        <f>F79+(I79*9)</f>
        <v>#VALUE!</v>
      </c>
      <c r="H86" s="29" t="e">
        <f t="shared" si="21"/>
        <v>#VALUE!</v>
      </c>
      <c r="I86" s="36"/>
      <c r="K86" s="18" t="e">
        <f>IF(L$88-L$82&gt;0, "PM-2","PM+4")</f>
        <v>#VALUE!</v>
      </c>
      <c r="L86" s="19" t="e">
        <f>K79+(N79*9)</f>
        <v>#VALUE!</v>
      </c>
      <c r="M86" s="29" t="e">
        <f t="shared" si="22"/>
        <v>#VALUE!</v>
      </c>
      <c r="N86" s="36"/>
      <c r="P86" s="18" t="e">
        <f>IF(Q$88-Q$82&gt;0, "PM-2","PM+4")</f>
        <v>#VALUE!</v>
      </c>
      <c r="Q86" s="19" t="e">
        <f>P79+(S79*9)</f>
        <v>#VALUE!</v>
      </c>
      <c r="R86" s="29" t="e">
        <f t="shared" si="23"/>
        <v>#VALUE!</v>
      </c>
      <c r="S86" s="36"/>
      <c r="U86" s="18" t="e">
        <f>IF(V$88-V$82&gt;0, "PM-2","PM+4")</f>
        <v>#VALUE!</v>
      </c>
      <c r="V86" s="19" t="e">
        <f>U79+(X79*9)</f>
        <v>#VALUE!</v>
      </c>
      <c r="W86" s="29" t="e">
        <f t="shared" si="24"/>
        <v>#VALUE!</v>
      </c>
      <c r="X86" s="36"/>
    </row>
    <row r="87" spans="1:24" x14ac:dyDescent="0.3">
      <c r="A87" s="20" t="e">
        <f>IF(B$88-B$82&gt;0, "PM-1","PM+5")</f>
        <v>#VALUE!</v>
      </c>
      <c r="B87" s="21" t="e">
        <f>A79+(D79*11)</f>
        <v>#VALUE!</v>
      </c>
      <c r="C87" s="30" t="e">
        <f t="shared" si="20"/>
        <v>#VALUE!</v>
      </c>
      <c r="D87" s="36"/>
      <c r="F87" s="20" t="e">
        <f>IF(G$88-G$82&gt;0, "PM-1","PM+5")</f>
        <v>#VALUE!</v>
      </c>
      <c r="G87" s="21" t="e">
        <f>F79+(I79*11)</f>
        <v>#VALUE!</v>
      </c>
      <c r="H87" s="30" t="e">
        <f t="shared" si="21"/>
        <v>#VALUE!</v>
      </c>
      <c r="I87" s="36"/>
      <c r="K87" s="20" t="e">
        <f>IF(L$88-L$82&gt;0, "PM-1","PM+5")</f>
        <v>#VALUE!</v>
      </c>
      <c r="L87" s="21" t="e">
        <f>K79+(N79*11)</f>
        <v>#VALUE!</v>
      </c>
      <c r="M87" s="30" t="e">
        <f t="shared" si="22"/>
        <v>#VALUE!</v>
      </c>
      <c r="N87" s="36"/>
      <c r="P87" s="20" t="e">
        <f>IF(Q$88-Q$82&gt;0, "PM-1","PM+5")</f>
        <v>#VALUE!</v>
      </c>
      <c r="Q87" s="21" t="e">
        <f>P79+(S79*11)</f>
        <v>#VALUE!</v>
      </c>
      <c r="R87" s="30" t="e">
        <f t="shared" si="23"/>
        <v>#VALUE!</v>
      </c>
      <c r="S87" s="36"/>
      <c r="U87" s="20" t="e">
        <f>IF(V$88-V$82&gt;0, "PM-1","PM+5")</f>
        <v>#VALUE!</v>
      </c>
      <c r="V87" s="21" t="e">
        <f>U79+(X79*11)</f>
        <v>#VALUE!</v>
      </c>
      <c r="W87" s="30" t="e">
        <f t="shared" si="24"/>
        <v>#VALUE!</v>
      </c>
      <c r="X87" s="36"/>
    </row>
    <row r="88" spans="1:24" ht="15" thickBot="1" x14ac:dyDescent="0.35">
      <c r="A88" s="27" t="e">
        <f>IF(B$88-B$82&gt;0, "PM","PM+6(BM)")</f>
        <v>#VALUE!</v>
      </c>
      <c r="B88" s="33" t="e">
        <f>A79+(D79*12)</f>
        <v>#VALUE!</v>
      </c>
      <c r="C88" s="34" t="e">
        <f t="shared" si="20"/>
        <v>#VALUE!</v>
      </c>
      <c r="D88" s="37"/>
      <c r="F88" s="27" t="e">
        <f>IF(G$88-G$82&gt;0, "PM","PM+6(BM)")</f>
        <v>#VALUE!</v>
      </c>
      <c r="G88" s="33" t="e">
        <f>F79+(I79*12)</f>
        <v>#VALUE!</v>
      </c>
      <c r="H88" s="34" t="e">
        <f t="shared" si="21"/>
        <v>#VALUE!</v>
      </c>
      <c r="I88" s="37"/>
      <c r="K88" s="27" t="e">
        <f>IF(L$88-L$82&gt;0, "PM","PM+6(BM)")</f>
        <v>#VALUE!</v>
      </c>
      <c r="L88" s="33" t="e">
        <f>K79+(N79*12)</f>
        <v>#VALUE!</v>
      </c>
      <c r="M88" s="34" t="e">
        <f t="shared" si="22"/>
        <v>#VALUE!</v>
      </c>
      <c r="N88" s="37"/>
      <c r="P88" s="27" t="e">
        <f>IF(Q$88-Q$82&gt;0, "PM","PM+6(BM)")</f>
        <v>#VALUE!</v>
      </c>
      <c r="Q88" s="33" t="e">
        <f>P79+(S79*12)</f>
        <v>#VALUE!</v>
      </c>
      <c r="R88" s="34" t="e">
        <f t="shared" si="23"/>
        <v>#VALUE!</v>
      </c>
      <c r="S88" s="37"/>
      <c r="U88" s="27" t="e">
        <f>IF(V$88-V$82&gt;0, "PM","PM+6(BM)")</f>
        <v>#VALUE!</v>
      </c>
      <c r="V88" s="33" t="e">
        <f>U79+(X79*12)</f>
        <v>#VALUE!</v>
      </c>
      <c r="W88" s="34" t="e">
        <f t="shared" si="24"/>
        <v>#VALUE!</v>
      </c>
      <c r="X88" s="37"/>
    </row>
    <row r="89" spans="1:24" ht="15" thickBot="1" x14ac:dyDescent="0.35">
      <c r="A89" s="53" t="e">
        <f>IF(B$103-B$97&gt;0, "marée montante"," marée descendante")</f>
        <v>#VALUE!</v>
      </c>
      <c r="B89" s="54"/>
      <c r="C89" s="54"/>
      <c r="D89" s="55"/>
      <c r="F89" s="53" t="e">
        <f>IF(G$103-G$97&gt;0, "marée montante"," marée descendante")</f>
        <v>#VALUE!</v>
      </c>
      <c r="G89" s="54"/>
      <c r="H89" s="54"/>
      <c r="I89" s="55"/>
      <c r="K89" s="53" t="e">
        <f>IF(L$103-L$97&gt;0, "marée montante"," marée descendante")</f>
        <v>#VALUE!</v>
      </c>
      <c r="L89" s="54"/>
      <c r="M89" s="54"/>
      <c r="N89" s="55"/>
      <c r="P89" s="53" t="e">
        <f>IF(Q$103-Q$97&gt;0, "marée montante"," marée descendante")</f>
        <v>#VALUE!</v>
      </c>
      <c r="Q89" s="54"/>
      <c r="R89" s="54"/>
      <c r="S89" s="55"/>
      <c r="U89" s="53" t="e">
        <f>IF(V$103-V$97&gt;0, "marée montante"," marée descendante")</f>
        <v>#VALUE!</v>
      </c>
      <c r="V89" s="54"/>
      <c r="W89" s="54"/>
      <c r="X89" s="55"/>
    </row>
    <row r="90" spans="1:24" x14ac:dyDescent="0.3">
      <c r="A90" s="1" t="e">
        <f>IF(B$103-B$97&gt;0, "heure BM","heure PM")</f>
        <v>#VALUE!</v>
      </c>
      <c r="B90" s="2" t="e">
        <f>IF(B$103-B$97&gt;0, "heure PM","heure BM")</f>
        <v>#VALUE!</v>
      </c>
      <c r="C90" s="2" t="s">
        <v>0</v>
      </c>
      <c r="D90" s="3" t="s">
        <v>6</v>
      </c>
      <c r="F90" s="1" t="e">
        <f>IF(G$103-G$97&gt;0, "heure BM","heure PM")</f>
        <v>#VALUE!</v>
      </c>
      <c r="G90" s="2" t="e">
        <f>IF(G$103-G$97&gt;0, "heure PM","heure BM")</f>
        <v>#VALUE!</v>
      </c>
      <c r="H90" s="2" t="s">
        <v>0</v>
      </c>
      <c r="I90" s="3" t="s">
        <v>6</v>
      </c>
      <c r="K90" s="1" t="e">
        <f>IF(L$103-L$97&gt;0, "heure BM","heure PM")</f>
        <v>#VALUE!</v>
      </c>
      <c r="L90" s="2" t="e">
        <f>IF(L$103-L$97&gt;0, "heure PM","heure BM")</f>
        <v>#VALUE!</v>
      </c>
      <c r="M90" s="2" t="s">
        <v>0</v>
      </c>
      <c r="N90" s="3" t="s">
        <v>6</v>
      </c>
      <c r="P90" s="1" t="e">
        <f>IF(Q$103-Q$97&gt;0, "heure BM","heure PM")</f>
        <v>#VALUE!</v>
      </c>
      <c r="Q90" s="2" t="e">
        <f>IF(Q$103-Q$97&gt;0, "heure PM","heure BM")</f>
        <v>#VALUE!</v>
      </c>
      <c r="R90" s="2" t="s">
        <v>0</v>
      </c>
      <c r="S90" s="3" t="s">
        <v>6</v>
      </c>
      <c r="U90" s="1" t="e">
        <f>IF(V$103-V$97&gt;0, "heure BM","heure PM")</f>
        <v>#VALUE!</v>
      </c>
      <c r="V90" s="2" t="e">
        <f>IF(V$103-V$97&gt;0, "heure PM","heure BM")</f>
        <v>#VALUE!</v>
      </c>
      <c r="W90" s="2" t="s">
        <v>0</v>
      </c>
      <c r="X90" s="3" t="s">
        <v>6</v>
      </c>
    </row>
    <row r="91" spans="1:24" x14ac:dyDescent="0.3">
      <c r="A91" s="4" t="e">
        <f>((LEFT(B57,2))/24)+((RIGHT(B57,2))/24/60)</f>
        <v>#VALUE!</v>
      </c>
      <c r="B91" s="5" t="e">
        <f>((LEFT(B58,2))/24)+((RIGHT(B58,2))/24/60)</f>
        <v>#VALUE!</v>
      </c>
      <c r="C91" s="6" t="e">
        <f>B91-A91</f>
        <v>#VALUE!</v>
      </c>
      <c r="D91" s="7" t="e">
        <f>C91/6</f>
        <v>#VALUE!</v>
      </c>
      <c r="F91" s="4" t="e">
        <f>((LEFT(G57,2))/24)+((RIGHT(G57,2))/24/60)</f>
        <v>#VALUE!</v>
      </c>
      <c r="G91" s="5" t="e">
        <f>((LEFT(G58,2))/24)+((RIGHT(G58,2))/24/60)</f>
        <v>#VALUE!</v>
      </c>
      <c r="H91" s="6" t="e">
        <f>G91-F91</f>
        <v>#VALUE!</v>
      </c>
      <c r="I91" s="7" t="e">
        <f>H91/6</f>
        <v>#VALUE!</v>
      </c>
      <c r="K91" s="4" t="e">
        <f>((LEFT(L57,2))/24)+((RIGHT(L57,2))/24/60)</f>
        <v>#VALUE!</v>
      </c>
      <c r="L91" s="5" t="e">
        <f>((LEFT(L58,2))/24)+((RIGHT(L58,2))/24/60)</f>
        <v>#VALUE!</v>
      </c>
      <c r="M91" s="6" t="e">
        <f>L91-K91</f>
        <v>#VALUE!</v>
      </c>
      <c r="N91" s="7" t="e">
        <f>M91/6</f>
        <v>#VALUE!</v>
      </c>
      <c r="P91" s="4" t="e">
        <f>((LEFT(Q57,2))/24)+((RIGHT(Q57,2))/24/60)</f>
        <v>#VALUE!</v>
      </c>
      <c r="Q91" s="5" t="e">
        <f>((LEFT(Q58,2))/24)+((RIGHT(Q58,2))/24/60)</f>
        <v>#VALUE!</v>
      </c>
      <c r="R91" s="6" t="e">
        <f>Q91-P91</f>
        <v>#VALUE!</v>
      </c>
      <c r="S91" s="7" t="e">
        <f>R91/6</f>
        <v>#VALUE!</v>
      </c>
      <c r="U91" s="4" t="e">
        <f>((LEFT(V57,2))/24)+((RIGHT(V57,2))/24/60)</f>
        <v>#VALUE!</v>
      </c>
      <c r="V91" s="5" t="e">
        <f>((LEFT(V58,2))/24)+((RIGHT(V58,2))/24/60)</f>
        <v>#VALUE!</v>
      </c>
      <c r="W91" s="6" t="e">
        <f>V91-U91</f>
        <v>#VALUE!</v>
      </c>
      <c r="X91" s="7" t="e">
        <f>W91/6</f>
        <v>#VALUE!</v>
      </c>
    </row>
    <row r="92" spans="1:24" x14ac:dyDescent="0.3">
      <c r="A92" s="8"/>
      <c r="B92" s="32"/>
      <c r="C92" s="32"/>
      <c r="D92" s="9"/>
      <c r="F92" s="8"/>
      <c r="G92" s="32"/>
      <c r="H92" s="32"/>
      <c r="I92" s="9"/>
      <c r="K92" s="8"/>
      <c r="L92" s="32"/>
      <c r="M92" s="32"/>
      <c r="N92" s="9"/>
      <c r="P92" s="8"/>
      <c r="Q92" s="32"/>
      <c r="R92" s="32"/>
      <c r="S92" s="9"/>
      <c r="U92" s="8"/>
      <c r="V92" s="32"/>
      <c r="W92" s="32"/>
      <c r="X92" s="9"/>
    </row>
    <row r="93" spans="1:24" x14ac:dyDescent="0.3">
      <c r="A93" s="10" t="s">
        <v>2</v>
      </c>
      <c r="B93" s="11" t="s">
        <v>2</v>
      </c>
      <c r="C93" s="11" t="s">
        <v>3</v>
      </c>
      <c r="D93" s="12" t="s">
        <v>4</v>
      </c>
      <c r="F93" s="10" t="s">
        <v>2</v>
      </c>
      <c r="G93" s="11" t="s">
        <v>2</v>
      </c>
      <c r="H93" s="11" t="s">
        <v>3</v>
      </c>
      <c r="I93" s="12" t="s">
        <v>4</v>
      </c>
      <c r="K93" s="10" t="s">
        <v>2</v>
      </c>
      <c r="L93" s="11" t="s">
        <v>2</v>
      </c>
      <c r="M93" s="11" t="s">
        <v>3</v>
      </c>
      <c r="N93" s="12" t="s">
        <v>4</v>
      </c>
      <c r="P93" s="10" t="s">
        <v>2</v>
      </c>
      <c r="Q93" s="11" t="s">
        <v>2</v>
      </c>
      <c r="R93" s="11" t="s">
        <v>3</v>
      </c>
      <c r="S93" s="12" t="s">
        <v>4</v>
      </c>
      <c r="U93" s="10" t="s">
        <v>2</v>
      </c>
      <c r="V93" s="11" t="s">
        <v>2</v>
      </c>
      <c r="W93" s="11" t="s">
        <v>3</v>
      </c>
      <c r="X93" s="12" t="s">
        <v>4</v>
      </c>
    </row>
    <row r="94" spans="1:24" ht="15" thickBot="1" x14ac:dyDescent="0.35">
      <c r="A94" s="13" t="str">
        <f>SUBSTITUTE(C57,"m","")</f>
        <v/>
      </c>
      <c r="B94" s="14" t="str">
        <f>SUBSTITUTE(C58,"m","")</f>
        <v/>
      </c>
      <c r="C94" s="15" t="e">
        <f>B94-A94</f>
        <v>#VALUE!</v>
      </c>
      <c r="D94" s="16" t="e">
        <f>(C94)/12</f>
        <v>#VALUE!</v>
      </c>
      <c r="F94" s="13" t="str">
        <f>SUBSTITUTE(H57,"m","")</f>
        <v/>
      </c>
      <c r="G94" s="14" t="str">
        <f>SUBSTITUTE(H58,"m","")</f>
        <v/>
      </c>
      <c r="H94" s="15" t="e">
        <f>G94-F94</f>
        <v>#VALUE!</v>
      </c>
      <c r="I94" s="16" t="e">
        <f>(H94)/12</f>
        <v>#VALUE!</v>
      </c>
      <c r="K94" s="13" t="str">
        <f>SUBSTITUTE(M57,"m","")</f>
        <v/>
      </c>
      <c r="L94" s="14" t="str">
        <f>SUBSTITUTE(M58,"m","")</f>
        <v/>
      </c>
      <c r="M94" s="15" t="e">
        <f>L94-K94</f>
        <v>#VALUE!</v>
      </c>
      <c r="N94" s="16" t="e">
        <f>(M94)/12</f>
        <v>#VALUE!</v>
      </c>
      <c r="P94" s="13" t="str">
        <f>SUBSTITUTE(R57,"m","")</f>
        <v/>
      </c>
      <c r="Q94" s="14" t="str">
        <f>SUBSTITUTE(R58,"m","")</f>
        <v/>
      </c>
      <c r="R94" s="15" t="e">
        <f>Q94-P94</f>
        <v>#VALUE!</v>
      </c>
      <c r="S94" s="16" t="e">
        <f>(R94)/12</f>
        <v>#VALUE!</v>
      </c>
      <c r="U94" s="13" t="str">
        <f>SUBSTITUTE(W57,"m","")</f>
        <v/>
      </c>
      <c r="V94" s="14" t="str">
        <f>SUBSTITUTE(W58,"m","")</f>
        <v/>
      </c>
      <c r="W94" s="15" t="e">
        <f>V94-U94</f>
        <v>#VALUE!</v>
      </c>
      <c r="X94" s="16" t="e">
        <f>(W94)/12</f>
        <v>#VALUE!</v>
      </c>
    </row>
    <row r="95" spans="1:24" ht="15" thickBot="1" x14ac:dyDescent="0.35">
      <c r="A95" s="23"/>
      <c r="B95" s="24"/>
      <c r="C95" s="24"/>
      <c r="D95" s="24"/>
      <c r="F95" s="23"/>
      <c r="G95" s="24"/>
      <c r="H95" s="24"/>
      <c r="I95" s="24"/>
      <c r="K95" s="23"/>
      <c r="L95" s="24"/>
      <c r="M95" s="24"/>
      <c r="N95" s="24"/>
      <c r="P95" s="23"/>
      <c r="Q95" s="24"/>
      <c r="R95" s="24"/>
      <c r="S95" s="24"/>
      <c r="U95" s="23"/>
      <c r="V95" s="24"/>
      <c r="W95" s="24"/>
      <c r="X95" s="24"/>
    </row>
    <row r="96" spans="1:24" x14ac:dyDescent="0.3">
      <c r="A96" s="26"/>
      <c r="B96" s="2" t="s">
        <v>2</v>
      </c>
      <c r="C96" s="28" t="s">
        <v>5</v>
      </c>
      <c r="D96" s="35"/>
      <c r="F96" s="26"/>
      <c r="G96" s="2" t="s">
        <v>2</v>
      </c>
      <c r="H96" s="28" t="s">
        <v>5</v>
      </c>
      <c r="I96" s="35"/>
      <c r="K96" s="26"/>
      <c r="L96" s="2" t="s">
        <v>2</v>
      </c>
      <c r="M96" s="28" t="s">
        <v>5</v>
      </c>
      <c r="N96" s="35"/>
      <c r="P96" s="26"/>
      <c r="Q96" s="2" t="s">
        <v>2</v>
      </c>
      <c r="R96" s="28" t="s">
        <v>5</v>
      </c>
      <c r="S96" s="35"/>
      <c r="U96" s="26"/>
      <c r="V96" s="2" t="s">
        <v>2</v>
      </c>
      <c r="W96" s="28" t="s">
        <v>5</v>
      </c>
      <c r="X96" s="35"/>
    </row>
    <row r="97" spans="1:24" x14ac:dyDescent="0.3">
      <c r="A97" s="18" t="e">
        <f>IF(B$103-B$97&gt;0, "PM-6(BM)","PM")</f>
        <v>#VALUE!</v>
      </c>
      <c r="B97" s="19" t="str">
        <f>A94</f>
        <v/>
      </c>
      <c r="C97" s="29" t="e">
        <f>A91</f>
        <v>#VALUE!</v>
      </c>
      <c r="D97" s="36"/>
      <c r="F97" s="18" t="e">
        <f>IF(G$103-G$97&gt;0, "PM-6(BM)","PM")</f>
        <v>#VALUE!</v>
      </c>
      <c r="G97" s="19" t="str">
        <f>F94</f>
        <v/>
      </c>
      <c r="H97" s="29" t="e">
        <f>F91</f>
        <v>#VALUE!</v>
      </c>
      <c r="I97" s="36"/>
      <c r="K97" s="18" t="e">
        <f>IF(L$103-L$97&gt;0, "PM-6(BM)","PM")</f>
        <v>#VALUE!</v>
      </c>
      <c r="L97" s="19" t="str">
        <f>K94</f>
        <v/>
      </c>
      <c r="M97" s="29" t="e">
        <f>K91</f>
        <v>#VALUE!</v>
      </c>
      <c r="N97" s="36"/>
      <c r="P97" s="18" t="e">
        <f>IF(Q$103-Q$97&gt;0, "PM-6(BM)","PM")</f>
        <v>#VALUE!</v>
      </c>
      <c r="Q97" s="19" t="str">
        <f>P94</f>
        <v/>
      </c>
      <c r="R97" s="29" t="e">
        <f>P91</f>
        <v>#VALUE!</v>
      </c>
      <c r="S97" s="36"/>
      <c r="U97" s="18" t="e">
        <f>IF(V$103-V$97&gt;0, "PM-6(BM)","PM")</f>
        <v>#VALUE!</v>
      </c>
      <c r="V97" s="19" t="str">
        <f>U94</f>
        <v/>
      </c>
      <c r="W97" s="29" t="e">
        <f>U91</f>
        <v>#VALUE!</v>
      </c>
      <c r="X97" s="36"/>
    </row>
    <row r="98" spans="1:24" x14ac:dyDescent="0.3">
      <c r="A98" s="20" t="e">
        <f>IF(B$103-B$97&gt;0, "PM-5","PM+1")</f>
        <v>#VALUE!</v>
      </c>
      <c r="B98" s="21" t="e">
        <f>A94+D94</f>
        <v>#VALUE!</v>
      </c>
      <c r="C98" s="30" t="e">
        <f>C97+D$91</f>
        <v>#VALUE!</v>
      </c>
      <c r="D98" s="36"/>
      <c r="F98" s="20" t="e">
        <f>IF(G$103-G$97&gt;0, "PM-5","PM+1")</f>
        <v>#VALUE!</v>
      </c>
      <c r="G98" s="21" t="e">
        <f>F94+I94</f>
        <v>#VALUE!</v>
      </c>
      <c r="H98" s="30" t="e">
        <f>H97+I$91</f>
        <v>#VALUE!</v>
      </c>
      <c r="I98" s="36"/>
      <c r="K98" s="20" t="e">
        <f>IF(L$103-L$97&gt;0, "PM-5","PM+1")</f>
        <v>#VALUE!</v>
      </c>
      <c r="L98" s="21" t="e">
        <f>K94+N94</f>
        <v>#VALUE!</v>
      </c>
      <c r="M98" s="30" t="e">
        <f>M97+N$91</f>
        <v>#VALUE!</v>
      </c>
      <c r="N98" s="36"/>
      <c r="P98" s="20" t="e">
        <f>IF(Q$103-Q$97&gt;0, "PM-5","PM+1")</f>
        <v>#VALUE!</v>
      </c>
      <c r="Q98" s="21" t="e">
        <f>P94+S94</f>
        <v>#VALUE!</v>
      </c>
      <c r="R98" s="30" t="e">
        <f>R97+S$91</f>
        <v>#VALUE!</v>
      </c>
      <c r="S98" s="36"/>
      <c r="U98" s="20" t="e">
        <f>IF(V$103-V$97&gt;0, "PM-5","PM+1")</f>
        <v>#VALUE!</v>
      </c>
      <c r="V98" s="21" t="e">
        <f>U94+X94</f>
        <v>#VALUE!</v>
      </c>
      <c r="W98" s="30" t="e">
        <f>W97+X$91</f>
        <v>#VALUE!</v>
      </c>
      <c r="X98" s="36"/>
    </row>
    <row r="99" spans="1:24" x14ac:dyDescent="0.3">
      <c r="A99" s="18" t="e">
        <f>IF(B$103-B$97&gt;0, "PM-4","PM+2")</f>
        <v>#VALUE!</v>
      </c>
      <c r="B99" s="19" t="e">
        <f>A94+(D94*3)</f>
        <v>#VALUE!</v>
      </c>
      <c r="C99" s="29" t="e">
        <f t="shared" ref="C99:C103" si="25">C98+D$91</f>
        <v>#VALUE!</v>
      </c>
      <c r="D99" s="36"/>
      <c r="F99" s="18" t="e">
        <f>IF(G$103-G$97&gt;0, "PM-4","PM+2")</f>
        <v>#VALUE!</v>
      </c>
      <c r="G99" s="19" t="e">
        <f>F94+(I94*3)</f>
        <v>#VALUE!</v>
      </c>
      <c r="H99" s="29" t="e">
        <f t="shared" ref="H99:H103" si="26">H98+I$91</f>
        <v>#VALUE!</v>
      </c>
      <c r="I99" s="36"/>
      <c r="K99" s="18" t="e">
        <f>IF(L$103-L$97&gt;0, "PM-4","PM+2")</f>
        <v>#VALUE!</v>
      </c>
      <c r="L99" s="19" t="e">
        <f>K94+(N94*3)</f>
        <v>#VALUE!</v>
      </c>
      <c r="M99" s="29" t="e">
        <f t="shared" ref="M99:M103" si="27">M98+N$91</f>
        <v>#VALUE!</v>
      </c>
      <c r="N99" s="36"/>
      <c r="P99" s="18" t="e">
        <f>IF(Q$103-Q$97&gt;0, "PM-4","PM+2")</f>
        <v>#VALUE!</v>
      </c>
      <c r="Q99" s="19" t="e">
        <f>P94+(S94*3)</f>
        <v>#VALUE!</v>
      </c>
      <c r="R99" s="29" t="e">
        <f t="shared" ref="R99:R103" si="28">R98+S$91</f>
        <v>#VALUE!</v>
      </c>
      <c r="S99" s="36"/>
      <c r="U99" s="18" t="e">
        <f>IF(V$103-V$97&gt;0, "PM-4","PM+2")</f>
        <v>#VALUE!</v>
      </c>
      <c r="V99" s="19" t="e">
        <f>U94+(X94*3)</f>
        <v>#VALUE!</v>
      </c>
      <c r="W99" s="29" t="e">
        <f t="shared" ref="W99:W103" si="29">W98+X$91</f>
        <v>#VALUE!</v>
      </c>
      <c r="X99" s="36"/>
    </row>
    <row r="100" spans="1:24" x14ac:dyDescent="0.3">
      <c r="A100" s="20" t="e">
        <f>IF(B$103-B$97&gt;0, "PM-3","PM+3")</f>
        <v>#VALUE!</v>
      </c>
      <c r="B100" s="21" t="e">
        <f>A94+(D94*6)</f>
        <v>#VALUE!</v>
      </c>
      <c r="C100" s="30" t="e">
        <f t="shared" si="25"/>
        <v>#VALUE!</v>
      </c>
      <c r="D100" s="36"/>
      <c r="F100" s="20" t="e">
        <f>IF(G$103-G$97&gt;0, "PM-3","PM+3")</f>
        <v>#VALUE!</v>
      </c>
      <c r="G100" s="21" t="e">
        <f>F94+(I94*6)</f>
        <v>#VALUE!</v>
      </c>
      <c r="H100" s="30" t="e">
        <f t="shared" si="26"/>
        <v>#VALUE!</v>
      </c>
      <c r="I100" s="36"/>
      <c r="K100" s="20" t="e">
        <f>IF(L$103-L$97&gt;0, "PM-3","PM+3")</f>
        <v>#VALUE!</v>
      </c>
      <c r="L100" s="21" t="e">
        <f>K94+(N94*6)</f>
        <v>#VALUE!</v>
      </c>
      <c r="M100" s="30" t="e">
        <f t="shared" si="27"/>
        <v>#VALUE!</v>
      </c>
      <c r="N100" s="36"/>
      <c r="P100" s="20" t="e">
        <f>IF(Q$103-Q$97&gt;0, "PM-3","PM+3")</f>
        <v>#VALUE!</v>
      </c>
      <c r="Q100" s="21" t="e">
        <f>P94+(S94*6)</f>
        <v>#VALUE!</v>
      </c>
      <c r="R100" s="30" t="e">
        <f t="shared" si="28"/>
        <v>#VALUE!</v>
      </c>
      <c r="S100" s="36"/>
      <c r="U100" s="20" t="e">
        <f>IF(V$103-V$97&gt;0, "PM-3","PM+3")</f>
        <v>#VALUE!</v>
      </c>
      <c r="V100" s="21" t="e">
        <f>U94+(X94*6)</f>
        <v>#VALUE!</v>
      </c>
      <c r="W100" s="30" t="e">
        <f t="shared" si="29"/>
        <v>#VALUE!</v>
      </c>
      <c r="X100" s="36"/>
    </row>
    <row r="101" spans="1:24" x14ac:dyDescent="0.3">
      <c r="A101" s="18" t="e">
        <f>IF(B$103-B$97&gt;0, "PM-2","PM+4")</f>
        <v>#VALUE!</v>
      </c>
      <c r="B101" s="19" t="e">
        <f>A94+(D94*9)</f>
        <v>#VALUE!</v>
      </c>
      <c r="C101" s="29" t="e">
        <f t="shared" si="25"/>
        <v>#VALUE!</v>
      </c>
      <c r="D101" s="36"/>
      <c r="F101" s="18" t="e">
        <f>IF(G$103-G$97&gt;0, "PM-2","PM+4")</f>
        <v>#VALUE!</v>
      </c>
      <c r="G101" s="19" t="e">
        <f>F94+(I94*9)</f>
        <v>#VALUE!</v>
      </c>
      <c r="H101" s="29" t="e">
        <f t="shared" si="26"/>
        <v>#VALUE!</v>
      </c>
      <c r="I101" s="36"/>
      <c r="K101" s="18" t="e">
        <f>IF(L$103-L$97&gt;0, "PM-2","PM+4")</f>
        <v>#VALUE!</v>
      </c>
      <c r="L101" s="19" t="e">
        <f>K94+(N94*9)</f>
        <v>#VALUE!</v>
      </c>
      <c r="M101" s="29" t="e">
        <f t="shared" si="27"/>
        <v>#VALUE!</v>
      </c>
      <c r="N101" s="36"/>
      <c r="P101" s="18" t="e">
        <f>IF(Q$103-Q$97&gt;0, "PM-2","PM+4")</f>
        <v>#VALUE!</v>
      </c>
      <c r="Q101" s="19" t="e">
        <f>P94+(S94*9)</f>
        <v>#VALUE!</v>
      </c>
      <c r="R101" s="29" t="e">
        <f t="shared" si="28"/>
        <v>#VALUE!</v>
      </c>
      <c r="S101" s="36"/>
      <c r="U101" s="18" t="e">
        <f>IF(V$103-V$97&gt;0, "PM-2","PM+4")</f>
        <v>#VALUE!</v>
      </c>
      <c r="V101" s="19" t="e">
        <f>U94+(X94*9)</f>
        <v>#VALUE!</v>
      </c>
      <c r="W101" s="29" t="e">
        <f t="shared" si="29"/>
        <v>#VALUE!</v>
      </c>
      <c r="X101" s="36"/>
    </row>
    <row r="102" spans="1:24" x14ac:dyDescent="0.3">
      <c r="A102" s="20" t="e">
        <f>IF(B$103-B$97&gt;0, "PM-1","PM+5")</f>
        <v>#VALUE!</v>
      </c>
      <c r="B102" s="21" t="e">
        <f>A94+(D94*11)</f>
        <v>#VALUE!</v>
      </c>
      <c r="C102" s="30" t="e">
        <f t="shared" si="25"/>
        <v>#VALUE!</v>
      </c>
      <c r="D102" s="36"/>
      <c r="F102" s="20" t="e">
        <f>IF(G$103-G$97&gt;0, "PM-1","PM+5")</f>
        <v>#VALUE!</v>
      </c>
      <c r="G102" s="21" t="e">
        <f>F94+(I94*11)</f>
        <v>#VALUE!</v>
      </c>
      <c r="H102" s="30" t="e">
        <f t="shared" si="26"/>
        <v>#VALUE!</v>
      </c>
      <c r="I102" s="36"/>
      <c r="K102" s="20" t="e">
        <f>IF(L$103-L$97&gt;0, "PM-1","PM+5")</f>
        <v>#VALUE!</v>
      </c>
      <c r="L102" s="21" t="e">
        <f>K94+(N94*11)</f>
        <v>#VALUE!</v>
      </c>
      <c r="M102" s="30" t="e">
        <f t="shared" si="27"/>
        <v>#VALUE!</v>
      </c>
      <c r="N102" s="36"/>
      <c r="P102" s="20" t="e">
        <f>IF(Q$103-Q$97&gt;0, "PM-1","PM+5")</f>
        <v>#VALUE!</v>
      </c>
      <c r="Q102" s="21" t="e">
        <f>P94+(S94*11)</f>
        <v>#VALUE!</v>
      </c>
      <c r="R102" s="30" t="e">
        <f t="shared" si="28"/>
        <v>#VALUE!</v>
      </c>
      <c r="S102" s="36"/>
      <c r="U102" s="20" t="e">
        <f>IF(V$103-V$97&gt;0, "PM-1","PM+5")</f>
        <v>#VALUE!</v>
      </c>
      <c r="V102" s="21" t="e">
        <f>U94+(X94*11)</f>
        <v>#VALUE!</v>
      </c>
      <c r="W102" s="30" t="e">
        <f t="shared" si="29"/>
        <v>#VALUE!</v>
      </c>
      <c r="X102" s="36"/>
    </row>
    <row r="103" spans="1:24" ht="15" thickBot="1" x14ac:dyDescent="0.35">
      <c r="A103" s="27" t="e">
        <f>IF(B$103-B$97&gt;0, "PM","PM+6 (BM)")</f>
        <v>#VALUE!</v>
      </c>
      <c r="B103" s="22" t="e">
        <f>A94+(D94*12)</f>
        <v>#VALUE!</v>
      </c>
      <c r="C103" s="31" t="e">
        <f t="shared" si="25"/>
        <v>#VALUE!</v>
      </c>
      <c r="D103" s="37"/>
      <c r="F103" s="27" t="e">
        <f>IF(G$103-G$97&gt;0, "PM","PM+6 (BM)")</f>
        <v>#VALUE!</v>
      </c>
      <c r="G103" s="22" t="e">
        <f>F94+(I94*12)</f>
        <v>#VALUE!</v>
      </c>
      <c r="H103" s="31" t="e">
        <f t="shared" si="26"/>
        <v>#VALUE!</v>
      </c>
      <c r="I103" s="37"/>
      <c r="K103" s="27" t="e">
        <f>IF(L$103-L$97&gt;0, "PM","PM+6 (BM)")</f>
        <v>#VALUE!</v>
      </c>
      <c r="L103" s="22" t="e">
        <f>K94+(N94*12)</f>
        <v>#VALUE!</v>
      </c>
      <c r="M103" s="31" t="e">
        <f t="shared" si="27"/>
        <v>#VALUE!</v>
      </c>
      <c r="N103" s="37"/>
      <c r="P103" s="27" t="e">
        <f>IF(Q$103-Q$97&gt;0, "PM","PM+6 (BM)")</f>
        <v>#VALUE!</v>
      </c>
      <c r="Q103" s="22" t="e">
        <f>P94+(S94*12)</f>
        <v>#VALUE!</v>
      </c>
      <c r="R103" s="31" t="e">
        <f t="shared" si="28"/>
        <v>#VALUE!</v>
      </c>
      <c r="S103" s="37"/>
      <c r="U103" s="27" t="e">
        <f>IF(V$103-V$97&gt;0, "PM","PM+6 (BM)")</f>
        <v>#VALUE!</v>
      </c>
      <c r="V103" s="22" t="e">
        <f>U94+(X94*12)</f>
        <v>#VALUE!</v>
      </c>
      <c r="W103" s="31" t="e">
        <f t="shared" si="29"/>
        <v>#VALUE!</v>
      </c>
      <c r="X103" s="37"/>
    </row>
  </sheetData>
  <sheetProtection sheet="1" objects="1" scenarios="1"/>
  <mergeCells count="50">
    <mergeCell ref="A1:D1"/>
    <mergeCell ref="A2:D2"/>
    <mergeCell ref="F2:I2"/>
    <mergeCell ref="F1:I1"/>
    <mergeCell ref="F22:I22"/>
    <mergeCell ref="F37:I37"/>
    <mergeCell ref="K1:N1"/>
    <mergeCell ref="K22:N22"/>
    <mergeCell ref="K37:N37"/>
    <mergeCell ref="P1:S1"/>
    <mergeCell ref="P22:S22"/>
    <mergeCell ref="P37:S37"/>
    <mergeCell ref="K2:N2"/>
    <mergeCell ref="P2:S2"/>
    <mergeCell ref="F7:I7"/>
    <mergeCell ref="K7:N7"/>
    <mergeCell ref="P7:S7"/>
    <mergeCell ref="A37:D37"/>
    <mergeCell ref="F59:I59"/>
    <mergeCell ref="K59:N59"/>
    <mergeCell ref="P59:S59"/>
    <mergeCell ref="A59:D59"/>
    <mergeCell ref="A53:D53"/>
    <mergeCell ref="A7:D7"/>
    <mergeCell ref="A22:D22"/>
    <mergeCell ref="U1:X1"/>
    <mergeCell ref="U2:X2"/>
    <mergeCell ref="U7:X7"/>
    <mergeCell ref="U22:X22"/>
    <mergeCell ref="U37:X37"/>
    <mergeCell ref="A89:D89"/>
    <mergeCell ref="F53:I53"/>
    <mergeCell ref="F54:I54"/>
    <mergeCell ref="F89:I89"/>
    <mergeCell ref="K53:N53"/>
    <mergeCell ref="K54:N54"/>
    <mergeCell ref="K89:N89"/>
    <mergeCell ref="A54:D54"/>
    <mergeCell ref="F74:I74"/>
    <mergeCell ref="K74:N74"/>
    <mergeCell ref="A74:D74"/>
    <mergeCell ref="P89:S89"/>
    <mergeCell ref="U53:X53"/>
    <mergeCell ref="U54:X54"/>
    <mergeCell ref="U59:X59"/>
    <mergeCell ref="U74:X74"/>
    <mergeCell ref="U89:X89"/>
    <mergeCell ref="P53:S53"/>
    <mergeCell ref="P54:S54"/>
    <mergeCell ref="P74:S74"/>
  </mergeCells>
  <pageMargins left="0.23622047244094491" right="0.23622047244094491" top="0.35433070866141736" bottom="0.35433070866141736" header="0" footer="0"/>
  <pageSetup paperSize="9" scale="59" fitToHeight="0" orientation="landscape" horizontalDpi="300" verticalDpi="300" r:id="rId1"/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Terrade</dc:creator>
  <cp:lastModifiedBy>Jean Marc Terrade</cp:lastModifiedBy>
  <cp:lastPrinted>2024-04-04T13:17:24Z</cp:lastPrinted>
  <dcterms:created xsi:type="dcterms:W3CDTF">2024-03-19T13:40:32Z</dcterms:created>
  <dcterms:modified xsi:type="dcterms:W3CDTF">2024-04-04T15:39:37Z</dcterms:modified>
</cp:coreProperties>
</file>